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9992" windowHeight="6888"/>
  </bookViews>
  <sheets>
    <sheet name="доход-расход" sheetId="7" r:id="rId1"/>
    <sheet name="доход-расход (2)" sheetId="8" r:id="rId2"/>
    <sheet name="доход-расход (3)" sheetId="9" r:id="rId3"/>
    <sheet name="149" sheetId="10" r:id="rId4"/>
    <sheet name="159" sheetId="11" r:id="rId5"/>
    <sheet name="142" sheetId="12" r:id="rId6"/>
  </sheets>
  <definedNames>
    <definedName name="_xlnm._FilterDatabase" localSheetId="3" hidden="1">'149'!$A$3:$I$35</definedName>
    <definedName name="_xlnm._FilterDatabase" localSheetId="4" hidden="1">'159'!$H$1:$H$138</definedName>
  </definedNames>
  <calcPr calcId="145621"/>
</workbook>
</file>

<file path=xl/calcChain.xml><?xml version="1.0" encoding="utf-8"?>
<calcChain xmlns="http://schemas.openxmlformats.org/spreadsheetml/2006/main">
  <c r="E118" i="11" l="1"/>
  <c r="G4" i="11" l="1"/>
  <c r="G5" i="11"/>
  <c r="G8" i="11"/>
  <c r="G9" i="11"/>
  <c r="G10" i="11"/>
  <c r="G11" i="11"/>
  <c r="G12" i="11"/>
  <c r="G13" i="11"/>
  <c r="G14" i="11"/>
  <c r="G15" i="11"/>
  <c r="G18" i="11"/>
  <c r="G19" i="11"/>
  <c r="G20" i="11"/>
  <c r="G24" i="11"/>
  <c r="G25" i="11"/>
  <c r="G26" i="11"/>
  <c r="G27" i="11"/>
  <c r="G28" i="11"/>
  <c r="G29" i="11"/>
  <c r="G31" i="11"/>
  <c r="G32" i="11"/>
  <c r="G34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6" i="11"/>
  <c r="G107" i="11"/>
  <c r="G108" i="11"/>
  <c r="G111" i="11"/>
  <c r="G114" i="11"/>
  <c r="G115" i="11"/>
  <c r="G116" i="11"/>
  <c r="G117" i="11"/>
  <c r="G118" i="11"/>
  <c r="G119" i="11"/>
  <c r="G122" i="11"/>
  <c r="G123" i="11"/>
  <c r="G126" i="11"/>
  <c r="G127" i="11"/>
  <c r="G130" i="11"/>
  <c r="G131" i="11"/>
  <c r="G132" i="11"/>
  <c r="G134" i="11"/>
  <c r="F105" i="11"/>
  <c r="F106" i="11"/>
  <c r="F109" i="11"/>
  <c r="F110" i="11"/>
  <c r="F112" i="11"/>
  <c r="F113" i="11"/>
  <c r="F116" i="11"/>
  <c r="F120" i="11"/>
  <c r="F121" i="11"/>
  <c r="F122" i="11"/>
  <c r="F124" i="11"/>
  <c r="F125" i="11"/>
  <c r="F128" i="11"/>
  <c r="G128" i="11" s="1"/>
  <c r="F129" i="11"/>
  <c r="F133" i="11"/>
  <c r="E105" i="11"/>
  <c r="G105" i="11" s="1"/>
  <c r="E124" i="11"/>
  <c r="G124" i="11" s="1"/>
  <c r="E122" i="11"/>
  <c r="E109" i="11"/>
  <c r="G109" i="11" s="1"/>
  <c r="E133" i="11"/>
  <c r="G133" i="11" s="1"/>
  <c r="E120" i="11"/>
  <c r="G120" i="11" s="1"/>
  <c r="E129" i="11"/>
  <c r="G129" i="11" s="1"/>
  <c r="E128" i="11"/>
  <c r="E125" i="11"/>
  <c r="G125" i="11" s="1"/>
  <c r="E110" i="11"/>
  <c r="G110" i="11" s="1"/>
  <c r="E113" i="11"/>
  <c r="G113" i="11" s="1"/>
  <c r="E116" i="11"/>
  <c r="E121" i="11"/>
  <c r="G121" i="11" s="1"/>
  <c r="E112" i="11"/>
  <c r="G112" i="11" s="1"/>
  <c r="E106" i="11"/>
  <c r="E135" i="11" l="1"/>
  <c r="G37" i="10" l="1"/>
  <c r="F37" i="10"/>
  <c r="E32" i="12"/>
  <c r="F32" i="12" l="1"/>
  <c r="F37" i="11" l="1"/>
  <c r="G37" i="11" s="1"/>
  <c r="F36" i="11"/>
  <c r="G36" i="11" s="1"/>
  <c r="F35" i="11"/>
  <c r="G35" i="11" s="1"/>
  <c r="F33" i="11"/>
  <c r="G33" i="11" s="1"/>
  <c r="F30" i="11"/>
  <c r="G30" i="11" s="1"/>
  <c r="F23" i="11"/>
  <c r="G23" i="11" s="1"/>
  <c r="F22" i="11"/>
  <c r="G22" i="11" s="1"/>
  <c r="F21" i="11"/>
  <c r="G21" i="11" s="1"/>
  <c r="F17" i="11"/>
  <c r="G17" i="11" s="1"/>
  <c r="F16" i="11"/>
  <c r="G16" i="11" s="1"/>
  <c r="F7" i="11"/>
  <c r="G7" i="11" s="1"/>
  <c r="F6" i="11"/>
  <c r="G6" i="11" s="1"/>
  <c r="G3" i="11"/>
  <c r="F135" i="11" l="1"/>
  <c r="C13" i="9"/>
  <c r="B18" i="9"/>
  <c r="C18" i="9"/>
  <c r="B37" i="8" l="1"/>
  <c r="B19" i="8"/>
  <c r="C14" i="8"/>
  <c r="C19" i="8" s="1"/>
  <c r="C37" i="8" l="1"/>
  <c r="C14" i="7"/>
  <c r="B19" i="7"/>
  <c r="D36" i="8" l="1"/>
  <c r="D32" i="8"/>
  <c r="D28" i="8"/>
  <c r="D35" i="8"/>
  <c r="D31" i="8"/>
  <c r="D27" i="8"/>
  <c r="D34" i="8"/>
  <c r="D30" i="8"/>
  <c r="D33" i="8"/>
  <c r="D29" i="8"/>
  <c r="D23" i="8"/>
  <c r="D26" i="8"/>
  <c r="D25" i="8"/>
  <c r="D22" i="8"/>
  <c r="D24" i="8"/>
  <c r="C19" i="7"/>
  <c r="D37" i="8" l="1"/>
  <c r="B38" i="7"/>
  <c r="B40" i="7" s="1"/>
  <c r="C38" i="7" l="1"/>
  <c r="C40" i="7" s="1"/>
</calcChain>
</file>

<file path=xl/comments1.xml><?xml version="1.0" encoding="utf-8"?>
<comments xmlns="http://schemas.openxmlformats.org/spreadsheetml/2006/main">
  <authors>
    <author>gp8</author>
  </authors>
  <commentList>
    <comment ref="E66" authorId="0">
      <text>
        <r>
          <rPr>
            <b/>
            <sz val="9"/>
            <color indexed="81"/>
            <rFont val="Tahoma"/>
            <family val="2"/>
            <charset val="204"/>
          </rPr>
          <t>gp8:</t>
        </r>
        <r>
          <rPr>
            <sz val="9"/>
            <color indexed="81"/>
            <rFont val="Tahoma"/>
            <family val="2"/>
            <charset val="204"/>
          </rPr>
          <t xml:space="preserve">
406560 с ндс</t>
        </r>
      </text>
    </comment>
  </commentList>
</comments>
</file>

<file path=xl/sharedStrings.xml><?xml version="1.0" encoding="utf-8"?>
<sst xmlns="http://schemas.openxmlformats.org/spreadsheetml/2006/main" count="830" uniqueCount="480">
  <si>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</si>
  <si>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</si>
  <si>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</si>
  <si>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</si>
  <si>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</si>
  <si>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</si>
  <si>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</si>
  <si>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</si>
  <si>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План на 2018 год</t>
  </si>
  <si>
    <t xml:space="preserve">Главный врач                 </t>
  </si>
  <si>
    <t xml:space="preserve">                                                                     (наименование организации)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</si>
  <si>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</si>
  <si>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</si>
  <si>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</si>
  <si>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</si>
  <si>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</si>
  <si>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</si>
  <si>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медикаментов</t>
  </si>
  <si>
    <t>Местный бюджет</t>
  </si>
  <si>
    <t>ЦТТ из Республиканского бюджета</t>
  </si>
  <si>
    <t>Средства ФСМС</t>
  </si>
  <si>
    <t>Кассовые расходы</t>
  </si>
  <si>
    <t>Итого доходов:</t>
  </si>
  <si>
    <t>ДОХОДЫ:</t>
  </si>
  <si>
    <t>РАСХОДЫ:</t>
  </si>
  <si>
    <t>Итого расходов:</t>
  </si>
  <si>
    <t>ГКП на ПХВ "Городская поликлиника №8" УЗ г. Алматы</t>
  </si>
  <si>
    <t>Агибаева Ф.А.</t>
  </si>
  <si>
    <t>Назарбекова Н.Б.</t>
  </si>
  <si>
    <t>Оказание услуг по внешним  КДУ</t>
  </si>
  <si>
    <t>Возмещение коммунальных услуг</t>
  </si>
  <si>
    <t>Средства ДКОМУ</t>
  </si>
  <si>
    <t>Прочие текущие расходы</t>
  </si>
  <si>
    <t>Гарантийный взнос</t>
  </si>
  <si>
    <t>Остаток средств на 01 января 2018 года</t>
  </si>
  <si>
    <t xml:space="preserve">Главный бухгалтер                                            </t>
  </si>
  <si>
    <t>Приобретения основных средств</t>
  </si>
  <si>
    <t>Соц.налог и соц.отчисления, ОППВ</t>
  </si>
  <si>
    <t>Прочие доходы (доход от неустойки)</t>
  </si>
  <si>
    <t xml:space="preserve">  ОТЧЕТ О ДОХОДАХ И РАСХОДАХ ЗА  2018 ГОД</t>
  </si>
  <si>
    <t>Кассовое поступление за  2018 г.</t>
  </si>
  <si>
    <t>Остаток средств на 1 января 2019 года</t>
  </si>
  <si>
    <t>Спонсорская помощь</t>
  </si>
  <si>
    <t>КДУ</t>
  </si>
  <si>
    <t>Лабараторные услуги</t>
  </si>
  <si>
    <t>Оказание неотложной медицинской помощи</t>
  </si>
  <si>
    <t>Расходы</t>
  </si>
  <si>
    <t>Транспортные услуги</t>
  </si>
  <si>
    <t>Прочие услуги и работы (тех.ремонт медоборудования,медицинские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</si>
  <si>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Доля процента</t>
  </si>
  <si>
    <t>Поступление за 2017 год</t>
  </si>
  <si>
    <t>АПП</t>
  </si>
  <si>
    <t>СМП</t>
  </si>
  <si>
    <t xml:space="preserve"> Поступление за  2018 г.</t>
  </si>
  <si>
    <t>№ п/п</t>
  </si>
  <si>
    <t>Наименование поставщика</t>
  </si>
  <si>
    <t>БИН/ ИИН</t>
  </si>
  <si>
    <t xml:space="preserve">Номер договора </t>
  </si>
  <si>
    <t xml:space="preserve">Дата договора </t>
  </si>
  <si>
    <t xml:space="preserve">Сумма договора </t>
  </si>
  <si>
    <t>Сумма оплаты</t>
  </si>
  <si>
    <t>Предмет договора</t>
  </si>
  <si>
    <t>ГКСАП Скорой медицинской помощи на ПХВ УЗ города Алматы</t>
  </si>
  <si>
    <t>1/38</t>
  </si>
  <si>
    <t>Услуга</t>
  </si>
  <si>
    <t>Авто услуги с водителем (продление договора)</t>
  </si>
  <si>
    <t>ТОО "Қос Нарын"</t>
  </si>
  <si>
    <t>1/36</t>
  </si>
  <si>
    <t>Услуги круглосуточной охраны объекта (продление договора)</t>
  </si>
  <si>
    <t>ТОО Олжас</t>
  </si>
  <si>
    <t>Услуги по сбору и вывозу медицинских отходов</t>
  </si>
  <si>
    <t>ТОО ОркенМедСервис</t>
  </si>
  <si>
    <t>Услуги по техническому обслуживанию холодильного и аналогичного оборудования</t>
  </si>
  <si>
    <t>ТОО "Жайик - AS"</t>
  </si>
  <si>
    <t>Товары</t>
  </si>
  <si>
    <t>Растворы</t>
  </si>
  <si>
    <t>ТОО "Алматылифт"</t>
  </si>
  <si>
    <t>Техническое обслуживание лифта</t>
  </si>
  <si>
    <t>ГККП "Городское патолого-анатомическое бюро" УЗ города Алматы</t>
  </si>
  <si>
    <t>Патогистологическое исследование материалов</t>
  </si>
  <si>
    <t>Филиал РГП на ПХВ "Национальный центр экспертизы" Комитета охраны общественного здоровья  МЗ РК  по городу Алматы</t>
  </si>
  <si>
    <t>Услуги  санитарно-эпидемиологической службы (Смывы)</t>
  </si>
  <si>
    <t>АО"Казахский медицинский университет непрерывного образования"</t>
  </si>
  <si>
    <t>Услуга семинар</t>
  </si>
  <si>
    <t>Переподготовка по циклу:Фтизиатрия (Семенченко Т.В.)</t>
  </si>
  <si>
    <t>ТОО "Керемет Су СКЕ"</t>
  </si>
  <si>
    <t>090240003136</t>
  </si>
  <si>
    <t>Вода питьевая, бутилированная, озонированная 18,9 литров</t>
  </si>
  <si>
    <t>ИП Шымырова З.Е.</t>
  </si>
  <si>
    <t>ТОО Стоис</t>
  </si>
  <si>
    <t>Работы</t>
  </si>
  <si>
    <t>Пуско-наладочные работы</t>
  </si>
  <si>
    <t>Услуги по:1)техническое обслуживание прибора учета тепла; 2) техническое обслуживание отопительных систем; 3)промывка и оппрессовка</t>
  </si>
  <si>
    <t>АГФ РГП на ПХВ "Республиканский центр электронного здравоохранения" МЗ РК</t>
  </si>
  <si>
    <t>Оказание организационно методической помощи медицинской организации, без выезда медицинскую организацию в течение 2018 года</t>
  </si>
  <si>
    <t>ТОО "ГОСТ СТАНДАРТ"</t>
  </si>
  <si>
    <t>Поверка медицинского оборудования</t>
  </si>
  <si>
    <t>ИП Исмаилова Ш.А.</t>
  </si>
  <si>
    <t xml:space="preserve">Услуги по технической поддержке сайта </t>
  </si>
  <si>
    <t>ТОО "Alma Innovation Group"</t>
  </si>
  <si>
    <t>Обслуживание программы-Система видеоконференций для проведения селекторных совещаний</t>
  </si>
  <si>
    <t>ТОО Здоровье планете</t>
  </si>
  <si>
    <t>Услуги по проведению гигиенического обучения декретированных групп</t>
  </si>
  <si>
    <t>КГП на ПХВ "Центральная городская клиническая больница" УЗ города Алматы</t>
  </si>
  <si>
    <t>Услуги прачечные</t>
  </si>
  <si>
    <t>"Учебный центр "Зерде"</t>
  </si>
  <si>
    <t>Услуги по организации и проведению семинара по государственным закупкам</t>
  </si>
  <si>
    <t>ИП UPITER</t>
  </si>
  <si>
    <t>Техническая поддержка программного обеспечения для колл-центра</t>
  </si>
  <si>
    <t>ТОО Оркен МедСервис</t>
  </si>
  <si>
    <t>Услуги по техническому обслуживанию оборудования</t>
  </si>
  <si>
    <t xml:space="preserve">Сервисное обслуживание аппаратов:1)Рентген аппарата, 2)Маммограф,3)Флюорограф,4)Узи </t>
  </si>
  <si>
    <t>1)Работы по созданию сайта; 2)Работы по разработке версии для слабовидящих</t>
  </si>
  <si>
    <t>ТОО ИНФОТЕХ &amp; СЕРВИС</t>
  </si>
  <si>
    <t>Услуги по предоставлению лицензий на право использования программного обеспечения-сопровождение программы  Параграф</t>
  </si>
  <si>
    <t>ТОО "Med Lab экспресс"</t>
  </si>
  <si>
    <t>Услуги клинических лабораторий</t>
  </si>
  <si>
    <t>ИП Иманкулов Б.Е.</t>
  </si>
  <si>
    <t>Работы строительные, ремонтные,малярные, декоротивно-отделочные,погрузочно-разгрузочные.</t>
  </si>
  <si>
    <t>Услуги по уборке строительного мусора</t>
  </si>
  <si>
    <t>ИП Deum</t>
  </si>
  <si>
    <t>890827300139</t>
  </si>
  <si>
    <t>Техническое обслуживание видеонаблюдения</t>
  </si>
  <si>
    <t>ИП Ахимбаев Р.К.</t>
  </si>
  <si>
    <t>34</t>
  </si>
  <si>
    <t>Услуги по техническому обслуживанию пожарной сигнализации</t>
  </si>
  <si>
    <t>ИП Сымбат</t>
  </si>
  <si>
    <t>860628302613</t>
  </si>
  <si>
    <t>35</t>
  </si>
  <si>
    <t>Товары (канцелярские, хоз)</t>
  </si>
  <si>
    <t>ТОО Катэп- АЭ</t>
  </si>
  <si>
    <t>36</t>
  </si>
  <si>
    <t xml:space="preserve">1)Контроль эксплуатационных параметров;                       2)Измерение мощность дозы рентгеновских излучений; 3) Индивидуальный дозиметрический контроль </t>
  </si>
  <si>
    <t>Система автоматизации электронной очереди Alma Turn (в детское отделение)</t>
  </si>
  <si>
    <t>Техническое обслуживание системы автоматизации электронной очереди Alma Turn (в регистратуре)</t>
  </si>
  <si>
    <t xml:space="preserve">АО Компания по страхованию жизни "Казкоммерц-Life" (дочерняя организация АО "Казкоммерцбанк") </t>
  </si>
  <si>
    <t xml:space="preserve">Обязательное страхование работника от несчастных случаев при исполнении им трудовых обязанностей. </t>
  </si>
  <si>
    <t xml:space="preserve">ТОО Системы передачи сообщений "СПС" </t>
  </si>
  <si>
    <t>080140008339</t>
  </si>
  <si>
    <t>Услуги по обеспечению охранной сигнализации</t>
  </si>
  <si>
    <t>43</t>
  </si>
  <si>
    <t xml:space="preserve">Услуги круглосуточной охраны объекта </t>
  </si>
  <si>
    <t>44</t>
  </si>
  <si>
    <t>Транспортные  услуги</t>
  </si>
  <si>
    <t>ТОО "СМАБ"</t>
  </si>
  <si>
    <t>Услуги санитарные (дезинсекция, дератизация и аналогичные)</t>
  </si>
  <si>
    <t>Медицинская информационная сисема (МИС)</t>
  </si>
  <si>
    <t>Департамент земельного кадастра и технического обследования недвижимости - филиал некоммерческого акционерного общества "Государственная корпорация "Правительство для граждан граждан" по городу Алматы</t>
  </si>
  <si>
    <t xml:space="preserve">Корректировка техпаспорта </t>
  </si>
  <si>
    <t>РГП на ПХВ "Республиканский центр развития здравоохранения" МЗ РК</t>
  </si>
  <si>
    <t>Обучение на тему: Основы бережливого производства (Агибаева Ф.А.)</t>
  </si>
  <si>
    <t>РГП на ПХВ "Казахский национальный университет имени аль-Фараби" МОН РК</t>
  </si>
  <si>
    <t>Обучение на тему: "Управление качеством медицинских услуг при взаимодействии с ФОМС (Шиналиева Д.А.)</t>
  </si>
  <si>
    <t>ТОО "Международный институт последипломного образования"</t>
  </si>
  <si>
    <t>Обучение на тему: "Кардиотокография плода:методика проведения и расшифровка КТГ, тактика ведения женщин в зависимости от показателей КТГ" (1) Юсупова А.Т. 2) Болатова А.М. 3) Абзалова А.А.)</t>
  </si>
  <si>
    <t>ТОО Казахский институт профессионального развития (КИПР)</t>
  </si>
  <si>
    <t>Мастер класс на тему "Алгоритм ранней диагностики злокачественной новообразований на уровне ПМСП (Врачи  17, СМР 23)</t>
  </si>
  <si>
    <t xml:space="preserve">ТОО  "TECH TRADE" </t>
  </si>
  <si>
    <t>160940028618</t>
  </si>
  <si>
    <t>Ключ NX</t>
  </si>
  <si>
    <t>Услуги по созданию лицензионного файла для программного обеспечения AGFA NX</t>
  </si>
  <si>
    <t>Товары для установки охранной сигнализации.</t>
  </si>
  <si>
    <t>ОО Ассоциация специалистов первично медико-санитарной помощи и восстановительно-реабилитационной медицины</t>
  </si>
  <si>
    <t>Обучение на тему: "Раняя диагностика, лечение профилактика реабилитация больных при наиболее часто встречающихся заболеваний на уровне ПМСП"</t>
  </si>
  <si>
    <t>ИП "ФЕКЛИСТОВА В.Г."</t>
  </si>
  <si>
    <t>Услуги по техническому обслуживанию вентиляционных систем</t>
  </si>
  <si>
    <t>ТОО Surdo-Online Казахстан</t>
  </si>
  <si>
    <t>Услуги сурдопереводов</t>
  </si>
  <si>
    <t>ТОО АйкаМед</t>
  </si>
  <si>
    <t>Тест полоски для платного отделения</t>
  </si>
  <si>
    <t xml:space="preserve"> ИП "IT-Service" </t>
  </si>
  <si>
    <t>Заправка картриджей</t>
  </si>
  <si>
    <t>товары для установки компьютеров и видеорегистратора</t>
  </si>
  <si>
    <t>ТОО Kausar Plus</t>
  </si>
  <si>
    <t>Медосмотры сотрудников</t>
  </si>
  <si>
    <t>ТОО ECO Pharm KZ</t>
  </si>
  <si>
    <t>АО "Казахский медицинский университет непрерывного образования"</t>
  </si>
  <si>
    <t>Обучение на тему: Функциональная диагностика</t>
  </si>
  <si>
    <t>ИП Азат - Укибаев Азат
Кайратович</t>
  </si>
  <si>
    <t>910819301952</t>
  </si>
  <si>
    <t>Товары:материалы и инструменты</t>
  </si>
  <si>
    <t>РГКП "Научный центр гигиены и эпидемиологии имени Хамзы Жуматова" Комитета охраны общественного здоровья МЗ РК</t>
  </si>
  <si>
    <t>Услуги фармакологических и бактериологических лабораторий для платного отделения</t>
  </si>
  <si>
    <t>ТОО HUMANA GROUP Kazakhstan</t>
  </si>
  <si>
    <t>ТОО "Казахская фармацевтическая компания
"МЕДСЕРВИС ПЛЮС"</t>
  </si>
  <si>
    <t>ТОО КБМК-Аудит</t>
  </si>
  <si>
    <t xml:space="preserve">Услуги по проведению аудита финансовой отчетности </t>
  </si>
  <si>
    <t>ИП"Masthave"</t>
  </si>
  <si>
    <t>960412401182</t>
  </si>
  <si>
    <r>
      <t xml:space="preserve">Бумага А4. </t>
    </r>
    <r>
      <rPr>
        <b/>
        <sz val="11"/>
        <color theme="1"/>
        <rFont val="Times New Roman"/>
        <family val="1"/>
        <charset val="204"/>
      </rPr>
      <t>Договор  №74 от 28.03.2018г расторгнут с 17.05.2018г (Сумма 1 370 250,00) Суд.реш. от 02.07.2018г</t>
    </r>
  </si>
  <si>
    <t>ИП Аманкулов</t>
  </si>
  <si>
    <t>Работы по изготовлению стендов.</t>
  </si>
  <si>
    <t>Работы по изготовлению указательных вывесок</t>
  </si>
  <si>
    <t>Обучение на тему: "Актуальные модули универсальной прогрессивной патронажной службы"</t>
  </si>
  <si>
    <t>ТОО Казахстанский Профессиональный центр обучения "Astana-Gold</t>
  </si>
  <si>
    <t>Обучение на тему: Индивидуальная программа реабилитаций для лиц с ограниченными возможностями. Организация и реализация социального обслуживания населения. Инновационные технологии организации деятельности социальных работников.</t>
  </si>
  <si>
    <t>Ремонт принтера (терминала)</t>
  </si>
  <si>
    <t>1) Работы по изготовлению баннеров, буклетов, щитов; 2) Монтажные работы</t>
  </si>
  <si>
    <t>Услуги консультационные по вопросам налогообложения и налогового учета</t>
  </si>
  <si>
    <t xml:space="preserve">ТОО Санитарно-гигиенический экспертно-консультационный центр «Денсаулык» </t>
  </si>
  <si>
    <t>Семинар безопасность и охрана труда</t>
  </si>
  <si>
    <t>Работы по изготовлению стелл, табличек</t>
  </si>
  <si>
    <t>ИП Айсана</t>
  </si>
  <si>
    <t>930530301291</t>
  </si>
  <si>
    <t>Хоз. Товары</t>
  </si>
  <si>
    <t>Услуги по проведению лабораторных исследований (для получения лицензии)</t>
  </si>
  <si>
    <t xml:space="preserve">Диспенсер </t>
  </si>
  <si>
    <t xml:space="preserve">ИП "НҰРЛЫ ЖҮРЕК" </t>
  </si>
  <si>
    <t>980829400175</t>
  </si>
  <si>
    <t>Строительные товары (кафель, песок)</t>
  </si>
  <si>
    <t>ИП Дәулетбек</t>
  </si>
  <si>
    <t>Работы по укладке кафеля</t>
  </si>
  <si>
    <t xml:space="preserve">Учебно-методический центр ГКП на ПХВ "Медицинский колледж" УЗ г. Алматы </t>
  </si>
  <si>
    <t>Обучение на тему:"Медицинская реабилитология" (Барбосинова А.Б)</t>
  </si>
  <si>
    <t>ТОО "Казахстанский медицинский университет "ВШОЗ"</t>
  </si>
  <si>
    <t>Обучение на тему: "Интегрированное ведение болезней детского возраста" (6 вр+11 мс=17уч.)</t>
  </si>
  <si>
    <t>ТОО "ЦДМ Euromed"</t>
  </si>
  <si>
    <t>Обучение по темам: Подготовка медицинской организации к аккредитации. 2)Тренинг преодоления конфликтов в медицине. 3) Коммуникативные навыки в практике медицинского работника. 4) Этика и деонтология медицинских работников</t>
  </si>
  <si>
    <t>ТОО "Кафедра оценки имущества"</t>
  </si>
  <si>
    <t>22.05.2018г</t>
  </si>
  <si>
    <t xml:space="preserve">Услуги по оценке земельного участка </t>
  </si>
  <si>
    <t xml:space="preserve">ИП БАЕТОВ </t>
  </si>
  <si>
    <t>25.05.2018г</t>
  </si>
  <si>
    <t>Услуги по изготовлению: Пано, бирок, букв, альбома, ящика и т.д.</t>
  </si>
  <si>
    <t>ТОО  Anirise</t>
  </si>
  <si>
    <t>21.05.2018г</t>
  </si>
  <si>
    <t>Товары: Ланцет, зеркало гинекологическое (для ХРО)</t>
  </si>
  <si>
    <t>ТОО АИМ Плюс</t>
  </si>
  <si>
    <t>Товары: Озокерит, парафин (для КДО 2)</t>
  </si>
  <si>
    <t>ФИЛИАЛ ТОО "РЕСПУБЛИКАНСКИЙ ЦЕНТР ПРОФЕССИОНАЛЬНОГО РАЗВИТИЯ "САНАТ" ПО Г. АЛМАТЫ И АЛМАТИНСКОЙ ОБЛАСТИ</t>
  </si>
  <si>
    <t>28.05.2018г</t>
  </si>
  <si>
    <t>Обучение на тему: "Профилактика, диагностика и лечение пограничных психических расстройств легкой и средней степени тяжести". (10 учащ.)</t>
  </si>
  <si>
    <t xml:space="preserve"> ИП БАЕТОВ </t>
  </si>
  <si>
    <t>Разработка дизайна (стендов,стеллы, табличек, фое регистратуры).</t>
  </si>
  <si>
    <t xml:space="preserve">ИП Козыбакова Эльмира Турусбековна </t>
  </si>
  <si>
    <t>681004401386</t>
  </si>
  <si>
    <t>не заключен</t>
  </si>
  <si>
    <t>Бумага А4. (Сумма 1 174 500,00 тг) Договор не заключен</t>
  </si>
  <si>
    <t>ТОО "Цифровые технологии"</t>
  </si>
  <si>
    <t>110740005761</t>
  </si>
  <si>
    <t>06.06.2018г</t>
  </si>
  <si>
    <t>Принтеры 15 штук Сумма 482 832 тг. Договор расторгнут</t>
  </si>
  <si>
    <t>30.05.2018г</t>
  </si>
  <si>
    <t>Изготовление штендера и плакатов</t>
  </si>
  <si>
    <t>ТОО "МВФ-РУ"</t>
  </si>
  <si>
    <t>050740001130</t>
  </si>
  <si>
    <t>08.06.2018г</t>
  </si>
  <si>
    <t>товары</t>
  </si>
  <si>
    <t>Бланк фирменный</t>
  </si>
  <si>
    <t>Обучение на тему: Актуальные вопросы в рентгенологии (Қадыров Д.Б., Ибашев Е.С.)</t>
  </si>
  <si>
    <t>Обучение на тему: "Стандарты современной вакцинации. Национальный прививочный календарь"</t>
  </si>
  <si>
    <t xml:space="preserve">Республиканское общественное объединение «Национальная Медицинская Ассоциация» </t>
  </si>
  <si>
    <t>920740001014</t>
  </si>
  <si>
    <t>12.06.2018г</t>
  </si>
  <si>
    <t>Нагрудный знак «Алтын Дәрігер»</t>
  </si>
  <si>
    <t>ТОО Международная прогрессивная академия</t>
  </si>
  <si>
    <t>13.06.2018г</t>
  </si>
  <si>
    <t>Санитарно-эпидемиологический аудит</t>
  </si>
  <si>
    <t>ТОО Центр подготовки и повышения квалификации по г.Алматы</t>
  </si>
  <si>
    <t xml:space="preserve">Обучение на тему: Пожарно-технический минимум </t>
  </si>
  <si>
    <t>ТОО Эгида Group</t>
  </si>
  <si>
    <t>021040002696</t>
  </si>
  <si>
    <t>Пожарный датчик</t>
  </si>
  <si>
    <t>ТОО GETEX KAZAKHSTAN</t>
  </si>
  <si>
    <t>15.06.2018г</t>
  </si>
  <si>
    <t>Работы по изготовлению жалюзи</t>
  </si>
  <si>
    <t>ТОО Упаковка плюс</t>
  </si>
  <si>
    <t>151140017842</t>
  </si>
  <si>
    <t>19.06.2018г</t>
  </si>
  <si>
    <t xml:space="preserve">Гофра контейнер 15,10,5 литровые </t>
  </si>
  <si>
    <t>ТОО STATUS QUO OUTSOURCING</t>
  </si>
  <si>
    <t>080640002903</t>
  </si>
  <si>
    <t>Пакет класса " А "</t>
  </si>
  <si>
    <t>ТОО КМ Проект KZ</t>
  </si>
  <si>
    <t>100740012504</t>
  </si>
  <si>
    <t>18.06.2018г</t>
  </si>
  <si>
    <t>Емкость контейнер класса "Б"(ведро с желтой крышкой) Обьем: 0,25 литр.</t>
  </si>
  <si>
    <t>ИП  БАЙБОСУНОВ</t>
  </si>
  <si>
    <t>740228301834</t>
  </si>
  <si>
    <t>Емкость контейнер класса "В" (ведро с красной крышкой) 3 литра</t>
  </si>
  <si>
    <t>21.06.2018г</t>
  </si>
  <si>
    <t xml:space="preserve">ТОО  "Seven (Семь)" </t>
  </si>
  <si>
    <t>180440003476</t>
  </si>
  <si>
    <t>30.06.2018г</t>
  </si>
  <si>
    <t>Бумага А 4 Сумма 1 291 950тг Расторгут договор 13.09.2018г</t>
  </si>
  <si>
    <t xml:space="preserve">ТОО TRUST SECURITY 1" </t>
  </si>
  <si>
    <t>28.06.2018г</t>
  </si>
  <si>
    <t>Обучение на тему: Мероприятия по отработке совместных действий с заинтересованными государственными органами и организациями по ликвидации угроз техногенного характера, возникших в результате совершенного акта терроризма</t>
  </si>
  <si>
    <t>РГП на ПХВ "Научно-исследовательский институт кардиологии и внутренних болезней" МЗ РК</t>
  </si>
  <si>
    <t>03.07.2018г</t>
  </si>
  <si>
    <t>Обучение на тему: «Внедрение Программы Управления Заболеваниями по артериальной гипертонии и, хронической сердечной недостаточности и сахарному диабету II типа в Республике Казахстан» (5 вр., 10 ср.мед перс)</t>
  </si>
  <si>
    <t>05.07.2018г</t>
  </si>
  <si>
    <t>Тренинг/мастер класс по интеграции национальных стандартов аккредитации</t>
  </si>
  <si>
    <t>Техническое обслуживание кондиционеров и компьютеров</t>
  </si>
  <si>
    <t>ТОО Апаго</t>
  </si>
  <si>
    <t>09.07.2018г</t>
  </si>
  <si>
    <t xml:space="preserve">Лицензия 1 С </t>
  </si>
  <si>
    <t>АФ АО Национальный центр экспертизы</t>
  </si>
  <si>
    <t>Поверка манометра, термометра</t>
  </si>
  <si>
    <t xml:space="preserve">
ГКП на ПХВ Медицинский колледж УЗ г Алматы</t>
  </si>
  <si>
    <t>РГП на ПХВ Научно-исследовательский институт кардиологии и внутренних болезней МЗ РК</t>
  </si>
  <si>
    <t>13.07.2018г</t>
  </si>
  <si>
    <t>Обучение на тему: «Внедрение Программы Управления Заболеваниями по артериальной гипертонии и, хронической сердечной недостаточности и сахарному диабету II типа в Республике Казахстан» (5 вр.)</t>
  </si>
  <si>
    <t>ИП Данияр</t>
  </si>
  <si>
    <t>630319302287</t>
  </si>
  <si>
    <t>Товары: Эмульсия, пылесос, стаканы, шурупы, доски</t>
  </si>
  <si>
    <t xml:space="preserve">ТОО DIMIRA stemps </t>
  </si>
  <si>
    <t>131040017392</t>
  </si>
  <si>
    <t>Печать для ХРО</t>
  </si>
  <si>
    <t>Услуги  лабораторные для сан.книжек пациентов ХРО</t>
  </si>
  <si>
    <t>ТОО АБДИ ЕКОН</t>
  </si>
  <si>
    <t>090940000967</t>
  </si>
  <si>
    <t>Бумага А4</t>
  </si>
  <si>
    <t>ТОО Kaz Way Global</t>
  </si>
  <si>
    <t>180540007406</t>
  </si>
  <si>
    <t>Смесь-детское питание (6-12 мес)</t>
  </si>
  <si>
    <t>ТОО WAVIOT Company</t>
  </si>
  <si>
    <t>Работы по установке (монтажу) оборудования/приборов учета воды</t>
  </si>
  <si>
    <t>ТОО Республиканский Медицинский Институт</t>
  </si>
  <si>
    <t xml:space="preserve">Обучение на тему: Ведение беременных с экстрагенитальной патологией на уровне ПМСП </t>
  </si>
  <si>
    <t>ИП "АЙТУАРОВ Б.Б."</t>
  </si>
  <si>
    <t>750120300781</t>
  </si>
  <si>
    <t xml:space="preserve">Работы по изготовлению </t>
  </si>
  <si>
    <t>РГП на ПХВ"Республиканский центр развития здравоохранения" МЗ РК</t>
  </si>
  <si>
    <t>услуга</t>
  </si>
  <si>
    <t>Услуги по аккредитации</t>
  </si>
  <si>
    <t xml:space="preserve">Корпоративный фонд "ЕРЕКШЕ ТАҢДАУ" ОО "ОНИ" </t>
  </si>
  <si>
    <t>140940003976</t>
  </si>
  <si>
    <t>Костюм (комплект) женский, спецодежда медицинская и халаты</t>
  </si>
  <si>
    <t xml:space="preserve">Общественное объединение "Павлодарское областное добровольное общество инвалидов" </t>
  </si>
  <si>
    <t>911240000683</t>
  </si>
  <si>
    <t>Халат мужской, спецодежда медицинская.</t>
  </si>
  <si>
    <t>Семинар на тему «Оказания экстренной медицинской помощи, базовой и углубленной сердечно- легочной реанимации или «код синий»</t>
  </si>
  <si>
    <t>ТОО TABYSTY DAUIR</t>
  </si>
  <si>
    <t>180340035137</t>
  </si>
  <si>
    <t>Плата управления шаговыми моторами, для дигитайзера  Сумма 395000. Договор расторгнут 30.11.2018 года.</t>
  </si>
  <si>
    <t>ТОО Altyn Said</t>
  </si>
  <si>
    <t>180140025826</t>
  </si>
  <si>
    <t>Модель- строения тела человека, для демонстрационных целей в медицине.</t>
  </si>
  <si>
    <t>ТОО "TuMar-expert"</t>
  </si>
  <si>
    <t>Услуги по аттестации рабочих мест</t>
  </si>
  <si>
    <t xml:space="preserve">ИП Исмаилова Ш.А. </t>
  </si>
  <si>
    <t>Работы по ремонту компьютера в терминале</t>
  </si>
  <si>
    <t>ИП "Magazinetime"</t>
  </si>
  <si>
    <t>Услуги по подготовке информационных материалов и публикации/размещению в средствах массовой информации</t>
  </si>
  <si>
    <t>Алматинский филиал акционерного общества "Казпочта" "Алматинский почтамт"</t>
  </si>
  <si>
    <t>подписка на 2019 год</t>
  </si>
  <si>
    <t>Услуги по обучению персонала/сотрудников, на тему: "Вопросы кардиологии в клинике внутренних болезней"</t>
  </si>
  <si>
    <t>ТОО СЫНАП ПЛЮС</t>
  </si>
  <si>
    <t>Демиркуризация ламп</t>
  </si>
  <si>
    <t>ТОО Казахэнергоаудит-Алматы</t>
  </si>
  <si>
    <t xml:space="preserve">Обслуживание и измерение сопротивления изоляции электросетей электро приемников и защитного заземления электрооборудования. </t>
  </si>
  <si>
    <t>ТОО Образовательные технологии Production KZ" (Продакшн КЗ)</t>
  </si>
  <si>
    <t>150240011468</t>
  </si>
  <si>
    <t xml:space="preserve">ИП "UAP" </t>
  </si>
  <si>
    <t>Услуги по перезарядке 34 огнетушителей (ОУ5).</t>
  </si>
  <si>
    <t>Товары: Линолеум, дермантин итд</t>
  </si>
  <si>
    <t>ТОО Фирма Ак-Конил</t>
  </si>
  <si>
    <t>Работы по разработке паспартов опасных обьектов</t>
  </si>
  <si>
    <t>Товар: таблички</t>
  </si>
  <si>
    <t xml:space="preserve">Нагрудный знак Алтын Дәрігер, Мейірім </t>
  </si>
  <si>
    <t>Услуги по ремонту телевизора</t>
  </si>
  <si>
    <t>Работы по изготовлению стендов и табличек</t>
  </si>
  <si>
    <t>ИТОГО</t>
  </si>
  <si>
    <t>142 специфика "Приобретение лекарственных средств и прочих изделий медицинского назначения"</t>
  </si>
  <si>
    <t>Шприцы</t>
  </si>
  <si>
    <t>ТОО"СК-Фармация"</t>
  </si>
  <si>
    <t>№А18-1710-067-100-1</t>
  </si>
  <si>
    <t>№А18-1710-067-100-2</t>
  </si>
  <si>
    <t>№А18-1710-067-100-3</t>
  </si>
  <si>
    <t>№А18-1710-067-100-4</t>
  </si>
  <si>
    <t>№А18-1710-067-100-5</t>
  </si>
  <si>
    <t>№А18-1710-067-100-6</t>
  </si>
  <si>
    <t>№А18-1710-067-100-7</t>
  </si>
  <si>
    <t>№А18-1710-067-100-8</t>
  </si>
  <si>
    <t>ТОО Инкар</t>
  </si>
  <si>
    <t>Лекарственные средства</t>
  </si>
  <si>
    <t>ТОО Жайик-AS</t>
  </si>
  <si>
    <t>ТОО Альянс</t>
  </si>
  <si>
    <t>Изделия медицинского назначения</t>
  </si>
  <si>
    <t>ТОО Anirise</t>
  </si>
  <si>
    <t>ТОО " Айка-Мед"</t>
  </si>
  <si>
    <t>Изделия медицинского назначения/Медицинское оборудование</t>
  </si>
  <si>
    <t>ТОО БоНа</t>
  </si>
  <si>
    <t>Дезинфицирующие средства</t>
  </si>
  <si>
    <t>16.07.2018 г</t>
  </si>
  <si>
    <t xml:space="preserve">ТОО "City Group PV" </t>
  </si>
  <si>
    <t>27.03.2018 г</t>
  </si>
  <si>
    <t>14.03.2018 г</t>
  </si>
  <si>
    <t>07.11.2018 г</t>
  </si>
  <si>
    <t>01.06.2018 г</t>
  </si>
  <si>
    <t>16.03.2018 г</t>
  </si>
  <si>
    <t>ТОО "АИМ плюс"</t>
  </si>
  <si>
    <t>25.05.2018 г</t>
  </si>
  <si>
    <t>13.12.2018 г</t>
  </si>
  <si>
    <t>Детское питание</t>
  </si>
  <si>
    <t>Медикаменты</t>
  </si>
  <si>
    <t>Озокерит, парафин (для КДО 2)</t>
  </si>
  <si>
    <t>Электроды</t>
  </si>
  <si>
    <t>Оплачено 30 2018 г</t>
  </si>
  <si>
    <t>Главный врач</t>
  </si>
  <si>
    <t>Главный бухгалтер</t>
  </si>
  <si>
    <t>Приобретение прочих товаров</t>
  </si>
  <si>
    <t>Услуги по техническому обслуживанию 1С</t>
  </si>
  <si>
    <t>АО "Народный Банк Казахстана</t>
  </si>
  <si>
    <t>Банковские услуги</t>
  </si>
  <si>
    <t>ГКП на ПХВ «Городской центр репродукции человека» УЗ г.Алматы</t>
  </si>
  <si>
    <t xml:space="preserve">Договор № 2  </t>
  </si>
  <si>
    <t xml:space="preserve">03.01.2018г </t>
  </si>
  <si>
    <t>Мед услуги (КДУ)</t>
  </si>
  <si>
    <t>ГКП на ПХВ «Городской ревмотологический центр» УЗ гАлматы</t>
  </si>
  <si>
    <t xml:space="preserve">Договор № 1  </t>
  </si>
  <si>
    <t>03.01.2018г.</t>
  </si>
  <si>
    <t>ГКП на ПХВ «Городской Кардиологический центр» УЗ г. Алматы</t>
  </si>
  <si>
    <t xml:space="preserve">Договор № 22 </t>
  </si>
  <si>
    <t xml:space="preserve"> 03.01.2018</t>
  </si>
  <si>
    <t xml:space="preserve">ТОО «Неврология Эпилептология и реабилитация» </t>
  </si>
  <si>
    <t xml:space="preserve">Договор № 23 </t>
  </si>
  <si>
    <t>ГКП на ПХВ «Центральная городская клиническая больница» УЗ г.Алматы</t>
  </si>
  <si>
    <t xml:space="preserve">Договор № 15 </t>
  </si>
  <si>
    <t xml:space="preserve">ГКП на ПХВ "Алматинский онкологический центр" УЗ г. Алматы    </t>
  </si>
  <si>
    <t xml:space="preserve">Договор № 14  </t>
  </si>
  <si>
    <t xml:space="preserve">ГКП на ПХВ «Городская клиническая больница №5» УЗ г. Алматы </t>
  </si>
  <si>
    <t xml:space="preserve">Договор № 4 </t>
  </si>
  <si>
    <t xml:space="preserve">ГКП на ПХВ «Городская клиническая больница №7» УЗ г. Алматы </t>
  </si>
  <si>
    <t xml:space="preserve">Договор № 5 </t>
  </si>
  <si>
    <t xml:space="preserve">ГКП на ПХВ «Центр перенатологии и детской кардиохирургии» УЗ г. Алматы </t>
  </si>
  <si>
    <t xml:space="preserve">Договор № 17 </t>
  </si>
  <si>
    <t xml:space="preserve">ГКП на ПХВ «Центр детской неотложной медицинской помощи» </t>
  </si>
  <si>
    <t xml:space="preserve">Договор № 16  </t>
  </si>
  <si>
    <t>ГКП на ПХВ «Городская поликлиника №5», УЗ г.Алматы</t>
  </si>
  <si>
    <t>ГКП на ПХВ «Городская поликлиника №6»УЗ г. Алматы</t>
  </si>
  <si>
    <t xml:space="preserve">Договор № 7  </t>
  </si>
  <si>
    <t xml:space="preserve">ГКП на ПХВ «Детская городская клиническая больница №2» УЗ г. Алматы </t>
  </si>
  <si>
    <t xml:space="preserve">Договор № 8 </t>
  </si>
  <si>
    <t>Филиал ТОО «КДЛ ОЛИМП» в г.Алматы</t>
  </si>
  <si>
    <t xml:space="preserve">Договор № 12 </t>
  </si>
  <si>
    <t xml:space="preserve"> 03.01.2018г.</t>
  </si>
  <si>
    <t>ГКП «Кожно-венерологический диспансер» на ПХВ Управления здравоохранения г. Алматы</t>
  </si>
  <si>
    <t>Договор № 11</t>
  </si>
  <si>
    <t xml:space="preserve">ГКП на ПХВ "Детская городская клиническая инфекционная больница" УЗ г. Алматы </t>
  </si>
  <si>
    <t>Договор № 9</t>
  </si>
  <si>
    <t xml:space="preserve">ГКП на ПХВ "Городская поликлиника №3" УЗ г. Алматы </t>
  </si>
  <si>
    <t xml:space="preserve">Договор № 18 </t>
  </si>
  <si>
    <t>ТОО "Макиза"</t>
  </si>
  <si>
    <t xml:space="preserve">Договор № 21 </t>
  </si>
  <si>
    <t>ГКП на ПХВ «Городская клиническая инфекционная больница имени Изатимы Жекеновой» УЗ г.Алматы</t>
  </si>
  <si>
    <t xml:space="preserve">Договор № 10  </t>
  </si>
  <si>
    <t>ГКП на ПХВ «Региональный диагностический центр» УЗ г. Алматы</t>
  </si>
  <si>
    <t xml:space="preserve">Договор № 3 </t>
  </si>
  <si>
    <t xml:space="preserve">ГКП на ПХВ "Городская поликлиника №17" УЗ г. Алматы </t>
  </si>
  <si>
    <t xml:space="preserve">Договор № 20  </t>
  </si>
  <si>
    <t>10.01.2018г.</t>
  </si>
  <si>
    <t xml:space="preserve">ГКП на ПХВ "Городская поликлиника №16" УЗ г. Алматы </t>
  </si>
  <si>
    <t xml:space="preserve">Договор № 19  </t>
  </si>
  <si>
    <t>16.04.2018г.</t>
  </si>
  <si>
    <t xml:space="preserve">ТОО Центральная семейная поликлиника г. Алматы </t>
  </si>
  <si>
    <t xml:space="preserve">Договор № 11 </t>
  </si>
  <si>
    <t>01.02.2018г.</t>
  </si>
  <si>
    <t>19.05.2018г.</t>
  </si>
  <si>
    <t xml:space="preserve">ГКП на ПХВ "Городская поликлиника №35" УЗ г. Алматы </t>
  </si>
  <si>
    <t xml:space="preserve">Договор № 27  </t>
  </si>
  <si>
    <t xml:space="preserve">ГКП на ПХВ "Городская поликлиника №4" УЗ г. Алматы </t>
  </si>
  <si>
    <t xml:space="preserve">Договор № 25 </t>
  </si>
  <si>
    <t>02.05.2018г.</t>
  </si>
  <si>
    <t xml:space="preserve">ГКП на ПХВ "Городская поликлиника №14" УЗ г. Алматы </t>
  </si>
  <si>
    <t xml:space="preserve">Договор № 28 </t>
  </si>
  <si>
    <t>КГП на ПХВ "Центр фтизиопульмонологии" УЗ г. Алматы (МЕЖРАЙОННЫЙ ТУБДИСПАНСЕР)</t>
  </si>
  <si>
    <t>Договор № 13</t>
  </si>
  <si>
    <t xml:space="preserve">КГП на ПХВ "Центр по профилактике и борьбе со СПИД" УЗ г. Алматы </t>
  </si>
  <si>
    <t xml:space="preserve">№28/КДУ </t>
  </si>
  <si>
    <t xml:space="preserve"> 01.07.2018г.</t>
  </si>
  <si>
    <t>Договор №1</t>
  </si>
  <si>
    <t>03.01.2018 г</t>
  </si>
  <si>
    <t>ГКП на ПХВ "Станция скорой медицинской помощи" УЗ г.Алматы</t>
  </si>
  <si>
    <t>Обслуживание вывозрв 4 категорий</t>
  </si>
  <si>
    <t>19.01.2018 г</t>
  </si>
  <si>
    <t>159 специфика "Оплата прочих услуг и работ"</t>
  </si>
  <si>
    <t>Расходы  оплате труда и другие выплаты</t>
  </si>
  <si>
    <t>Отчисление от чистого дохода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</si>
</sst>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8" fillId="0" borderId="0"/>
    <xf numFmtId="0" fontId="8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2" fontId="3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6" fillId="0" borderId="0" xfId="0" applyFont="1"/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2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10" fontId="3" fillId="0" borderId="1" xfId="0" applyNumberFormat="1" applyFont="1" applyBorder="1"/>
    <xf numFmtId="0" fontId="7" fillId="0" borderId="0" xfId="0" applyFont="1"/>
    <xf numFmtId="0" fontId="4" fillId="0" borderId="1" xfId="1" applyFont="1" applyBorder="1" applyAlignment="1">
      <alignment horizontal="center" vertical="center" wrapText="1"/>
    </xf>
    <xf numFmtId="0" fontId="3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left" wrapText="1"/>
    </xf>
    <xf numFmtId="0" fontId="3" fillId="0" borderId="0" xfId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" fontId="3" fillId="0" borderId="0" xfId="1" applyNumberFormat="1" applyFont="1"/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14" fontId="4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 wrapText="1"/>
    </xf>
    <xf numFmtId="0" fontId="4" fillId="2" borderId="1" xfId="1" applyFont="1" applyFill="1" applyBorder="1"/>
    <xf numFmtId="1" fontId="3" fillId="2" borderId="1" xfId="1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1" applyNumberFormat="1" applyFont="1" applyFill="1" applyBorder="1"/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/>
    <xf numFmtId="0" fontId="3" fillId="2" borderId="1" xfId="0" applyFont="1" applyFill="1" applyBorder="1"/>
    <xf numFmtId="0" fontId="3" fillId="2" borderId="0" xfId="1" applyFont="1" applyFill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9" fillId="2" borderId="1" xfId="0" applyFont="1" applyFill="1" applyBorder="1"/>
    <xf numFmtId="0" fontId="10" fillId="2" borderId="1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/>
    </xf>
    <xf numFmtId="1" fontId="16" fillId="2" borderId="1" xfId="1" applyNumberFormat="1" applyFont="1" applyFill="1" applyBorder="1" applyAlignment="1">
      <alignment horizontal="left" wrapText="1"/>
    </xf>
    <xf numFmtId="0" fontId="17" fillId="2" borderId="1" xfId="1" applyFont="1" applyFill="1" applyBorder="1" applyAlignment="1">
      <alignment horizontal="center"/>
    </xf>
    <xf numFmtId="14" fontId="17" fillId="2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 applyAlignment="1">
      <alignment horizontal="right"/>
    </xf>
    <xf numFmtId="0" fontId="17" fillId="2" borderId="1" xfId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left" wrapText="1"/>
    </xf>
    <xf numFmtId="4" fontId="17" fillId="2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/>
    <xf numFmtId="0" fontId="15" fillId="2" borderId="1" xfId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/>
    </xf>
    <xf numFmtId="4" fontId="14" fillId="2" borderId="1" xfId="1" applyNumberFormat="1" applyFont="1" applyFill="1" applyBorder="1" applyAlignment="1">
      <alignment horizontal="center"/>
    </xf>
    <xf numFmtId="4" fontId="14" fillId="2" borderId="1" xfId="1" applyNumberFormat="1" applyFont="1" applyFill="1" applyBorder="1"/>
    <xf numFmtId="0" fontId="14" fillId="2" borderId="1" xfId="1" applyFont="1" applyFill="1" applyBorder="1" applyAlignment="1">
      <alignment horizontal="left" wrapText="1"/>
    </xf>
    <xf numFmtId="0" fontId="19" fillId="2" borderId="5" xfId="2" applyNumberFormat="1" applyFont="1" applyFill="1" applyBorder="1" applyAlignment="1">
      <alignment horizontal="left" vertical="top"/>
    </xf>
    <xf numFmtId="4" fontId="14" fillId="2" borderId="1" xfId="1" applyNumberFormat="1" applyFont="1" applyFill="1" applyBorder="1" applyAlignment="1">
      <alignment horizontal="right"/>
    </xf>
    <xf numFmtId="4" fontId="19" fillId="2" borderId="6" xfId="2" applyNumberFormat="1" applyFont="1" applyFill="1" applyBorder="1" applyAlignment="1">
      <alignment horizontal="right" vertical="top"/>
    </xf>
    <xf numFmtId="4" fontId="19" fillId="2" borderId="1" xfId="2" applyNumberFormat="1" applyFont="1" applyFill="1" applyBorder="1" applyAlignment="1">
      <alignment horizontal="right" vertical="top"/>
    </xf>
    <xf numFmtId="4" fontId="19" fillId="2" borderId="7" xfId="2" applyNumberFormat="1" applyFont="1" applyFill="1" applyBorder="1" applyAlignment="1">
      <alignment horizontal="right" vertical="top"/>
    </xf>
    <xf numFmtId="0" fontId="14" fillId="2" borderId="1" xfId="1" applyFont="1" applyFill="1" applyBorder="1"/>
    <xf numFmtId="14" fontId="14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3" fillId="2" borderId="1" xfId="1" applyFont="1" applyFill="1" applyBorder="1"/>
    <xf numFmtId="0" fontId="4" fillId="2" borderId="1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left" wrapText="1"/>
    </xf>
    <xf numFmtId="0" fontId="15" fillId="0" borderId="8" xfId="3" applyFont="1" applyBorder="1" applyAlignment="1">
      <alignment vertical="center" wrapText="1"/>
    </xf>
    <xf numFmtId="0" fontId="15" fillId="0" borderId="1" xfId="3" applyFont="1" applyBorder="1" applyAlignment="1">
      <alignment horizontal="left" vertical="center" wrapText="1"/>
    </xf>
    <xf numFmtId="0" fontId="15" fillId="0" borderId="8" xfId="3" applyFont="1" applyBorder="1" applyAlignment="1">
      <alignment horizontal="left" vertical="center" wrapText="1"/>
    </xf>
    <xf numFmtId="0" fontId="15" fillId="2" borderId="1" xfId="3" applyFont="1" applyFill="1" applyBorder="1" applyAlignment="1">
      <alignment horizontal="left" vertical="center" wrapText="1"/>
    </xf>
    <xf numFmtId="1" fontId="15" fillId="2" borderId="1" xfId="1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_14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abSelected="1" zoomScaleNormal="100" workbookViewId="0">
      <selection activeCell="B35" sqref="B35"/>
    </sheetView>
  </sheetViews>
  <sheetFormatPr defaultColWidth="9.109375" defaultRowHeight="13.8" x14ac:dyDescent="0.25"/>
  <cols>
    <col min="1" max="1" width="61.6640625" style="1" customWidth="1"/>
    <col min="2" max="2" width="19.6640625" style="1" customWidth="1"/>
    <col min="3" max="3" width="24" style="1" customWidth="1"/>
    <col min="4" max="4" width="10.109375" style="1" bestFit="1" customWidth="1"/>
    <col min="5" max="5" width="9.109375" style="1"/>
    <col min="6" max="6" width="9.5546875" style="1" bestFit="1" customWidth="1"/>
    <col min="7" max="16384" width="9.109375" style="1"/>
  </cols>
  <sheetData>
    <row r="2" spans="1:3" ht="21" x14ac:dyDescent="0.4">
      <c r="A2" s="120" t="s">
        <v>39</v>
      </c>
      <c r="B2" s="120"/>
      <c r="C2" s="120"/>
    </row>
    <row r="4" spans="1:3" ht="18" x14ac:dyDescent="0.35">
      <c r="A4" s="121" t="s">
        <v>26</v>
      </c>
      <c r="B4" s="122"/>
      <c r="C4" s="122"/>
    </row>
    <row r="5" spans="1:3" x14ac:dyDescent="0.25">
      <c r="A5" s="123" t="s">
        <v>10</v>
      </c>
      <c r="B5" s="123"/>
      <c r="C5" s="123"/>
    </row>
    <row r="6" spans="1:3" x14ac:dyDescent="0.25">
      <c r="A6" s="2"/>
      <c r="B6" s="2"/>
      <c r="C6" s="3" t="s">
        <v>0</v>
      </c>
    </row>
    <row r="7" spans="1:3" ht="46.8" x14ac:dyDescent="0.25">
      <c r="A7" s="18" t="s">
        <v>3</v>
      </c>
      <c r="B7" s="19" t="s">
        <v>8</v>
      </c>
      <c r="C7" s="19" t="s">
        <v>40</v>
      </c>
    </row>
    <row r="8" spans="1:3" x14ac:dyDescent="0.25">
      <c r="A8" s="4" t="s">
        <v>34</v>
      </c>
      <c r="B8" s="9">
        <v>10130.02</v>
      </c>
      <c r="C8" s="9">
        <v>10130.02</v>
      </c>
    </row>
    <row r="9" spans="1:3" x14ac:dyDescent="0.25">
      <c r="A9" s="7" t="s">
        <v>23</v>
      </c>
      <c r="B9" s="10"/>
      <c r="C9" s="11"/>
    </row>
    <row r="10" spans="1:3" x14ac:dyDescent="0.25">
      <c r="A10" s="4" t="s">
        <v>18</v>
      </c>
      <c r="B10" s="9">
        <v>4179.1000000000004</v>
      </c>
      <c r="C10" s="9">
        <v>4179.1000000000004</v>
      </c>
    </row>
    <row r="11" spans="1:3" x14ac:dyDescent="0.25">
      <c r="A11" s="4" t="s">
        <v>19</v>
      </c>
      <c r="B11" s="12"/>
      <c r="C11" s="13"/>
    </row>
    <row r="12" spans="1:3" x14ac:dyDescent="0.25">
      <c r="A12" s="4" t="s">
        <v>20</v>
      </c>
      <c r="B12" s="12">
        <v>733117.92</v>
      </c>
      <c r="C12" s="13">
        <v>747816</v>
      </c>
    </row>
    <row r="13" spans="1:3" x14ac:dyDescent="0.25">
      <c r="A13" s="4" t="s">
        <v>31</v>
      </c>
      <c r="B13" s="12">
        <v>6735.5</v>
      </c>
      <c r="C13" s="13">
        <v>6735.5</v>
      </c>
    </row>
    <row r="14" spans="1:3" x14ac:dyDescent="0.25">
      <c r="A14" s="4" t="s">
        <v>6</v>
      </c>
      <c r="B14" s="12">
        <v>50000</v>
      </c>
      <c r="C14" s="13">
        <f>49811.5+0</f>
        <v>49811.5</v>
      </c>
    </row>
    <row r="15" spans="1:3" x14ac:dyDescent="0.25">
      <c r="A15" s="4" t="s">
        <v>29</v>
      </c>
      <c r="B15" s="12">
        <v>2000</v>
      </c>
      <c r="C15" s="13">
        <v>2023.98</v>
      </c>
    </row>
    <row r="16" spans="1:3" x14ac:dyDescent="0.25">
      <c r="A16" s="4" t="s">
        <v>30</v>
      </c>
      <c r="B16" s="12">
        <v>911.64</v>
      </c>
      <c r="C16" s="13">
        <v>896.97</v>
      </c>
    </row>
    <row r="17" spans="1:6" x14ac:dyDescent="0.25">
      <c r="A17" s="4" t="s">
        <v>38</v>
      </c>
      <c r="B17" s="12">
        <v>56.32</v>
      </c>
      <c r="C17" s="21">
        <v>64.86</v>
      </c>
      <c r="D17" s="20"/>
    </row>
    <row r="18" spans="1:6" x14ac:dyDescent="0.25">
      <c r="A18" s="4" t="s">
        <v>42</v>
      </c>
      <c r="B18" s="12"/>
      <c r="C18" s="21">
        <v>500</v>
      </c>
    </row>
    <row r="19" spans="1:6" x14ac:dyDescent="0.25">
      <c r="A19" s="7" t="s">
        <v>22</v>
      </c>
      <c r="B19" s="14">
        <f>SUM(B10:B17)</f>
        <v>797000.48</v>
      </c>
      <c r="C19" s="14">
        <f>SUM(C10:C17)</f>
        <v>811527.90999999992</v>
      </c>
    </row>
    <row r="20" spans="1:6" x14ac:dyDescent="0.25">
      <c r="A20" s="4" t="s">
        <v>33</v>
      </c>
      <c r="B20" s="4">
        <v>670.1</v>
      </c>
      <c r="C20" s="24">
        <v>670.1</v>
      </c>
    </row>
    <row r="21" spans="1:6" ht="15.6" x14ac:dyDescent="0.3">
      <c r="A21" s="7" t="s">
        <v>24</v>
      </c>
      <c r="B21" s="7"/>
      <c r="C21" s="17" t="s">
        <v>21</v>
      </c>
    </row>
    <row r="22" spans="1:6" x14ac:dyDescent="0.25">
      <c r="A22" s="4" t="s">
        <v>478</v>
      </c>
      <c r="B22" s="9">
        <v>504121.2</v>
      </c>
      <c r="C22" s="9">
        <v>511536.94</v>
      </c>
    </row>
    <row r="23" spans="1:6" x14ac:dyDescent="0.25">
      <c r="A23" s="4" t="s">
        <v>37</v>
      </c>
      <c r="B23" s="9">
        <v>49150.21</v>
      </c>
      <c r="C23" s="9">
        <v>45494.3</v>
      </c>
    </row>
    <row r="24" spans="1:6" x14ac:dyDescent="0.25">
      <c r="A24" s="4" t="s">
        <v>16</v>
      </c>
      <c r="B24" s="9">
        <v>7561.82</v>
      </c>
      <c r="C24" s="9">
        <v>6768.31</v>
      </c>
    </row>
    <row r="25" spans="1:6" x14ac:dyDescent="0.25">
      <c r="A25" s="4" t="s">
        <v>1</v>
      </c>
      <c r="B25" s="9">
        <v>782.15</v>
      </c>
      <c r="C25" s="9">
        <v>782.14</v>
      </c>
    </row>
    <row r="26" spans="1:6" x14ac:dyDescent="0.25">
      <c r="A26" s="4" t="s">
        <v>2</v>
      </c>
      <c r="B26" s="9">
        <v>2338.5300000000002</v>
      </c>
      <c r="C26" s="9">
        <v>2338.5300000000002</v>
      </c>
    </row>
    <row r="27" spans="1:6" x14ac:dyDescent="0.25">
      <c r="A27" s="4" t="s">
        <v>12</v>
      </c>
      <c r="B27" s="9">
        <v>8516.5</v>
      </c>
      <c r="C27" s="22">
        <v>7820.8</v>
      </c>
    </row>
    <row r="28" spans="1:6" x14ac:dyDescent="0.25">
      <c r="A28" s="4" t="s">
        <v>5</v>
      </c>
      <c r="B28" s="9">
        <v>2944.5</v>
      </c>
      <c r="C28" s="22">
        <v>2746.61</v>
      </c>
    </row>
    <row r="29" spans="1:6" x14ac:dyDescent="0.25">
      <c r="A29" s="4" t="s">
        <v>17</v>
      </c>
      <c r="B29" s="9">
        <v>68714</v>
      </c>
      <c r="C29" s="22">
        <v>68620.45</v>
      </c>
    </row>
    <row r="30" spans="1:6" x14ac:dyDescent="0.25">
      <c r="A30" s="4" t="s">
        <v>36</v>
      </c>
      <c r="B30" s="9">
        <v>26479</v>
      </c>
      <c r="C30" s="22">
        <v>26649.37</v>
      </c>
    </row>
    <row r="31" spans="1:6" x14ac:dyDescent="0.25">
      <c r="A31" s="4" t="s">
        <v>13</v>
      </c>
      <c r="B31" s="9"/>
      <c r="C31" s="22"/>
      <c r="D31" s="20"/>
      <c r="F31" s="5"/>
    </row>
    <row r="32" spans="1:6" x14ac:dyDescent="0.25">
      <c r="A32" s="4" t="s">
        <v>14</v>
      </c>
      <c r="B32" s="9">
        <v>14000</v>
      </c>
      <c r="C32" s="22">
        <v>13854.58</v>
      </c>
    </row>
    <row r="33" spans="1:5" x14ac:dyDescent="0.25">
      <c r="A33" s="4" t="s">
        <v>4</v>
      </c>
      <c r="B33" s="9">
        <v>9300.68</v>
      </c>
      <c r="C33" s="22">
        <v>9300.68</v>
      </c>
    </row>
    <row r="34" spans="1:5" ht="55.2" x14ac:dyDescent="0.25">
      <c r="A34" s="6" t="s">
        <v>7</v>
      </c>
      <c r="B34" s="15">
        <v>112181.63</v>
      </c>
      <c r="C34" s="22">
        <v>112368.81</v>
      </c>
    </row>
    <row r="35" spans="1:5" x14ac:dyDescent="0.25">
      <c r="A35" s="6" t="s">
        <v>479</v>
      </c>
      <c r="B35" s="15">
        <v>283.39999999999998</v>
      </c>
      <c r="C35" s="22">
        <v>283.39999999999998</v>
      </c>
    </row>
    <row r="36" spans="1:5" x14ac:dyDescent="0.25">
      <c r="A36" s="6" t="s">
        <v>32</v>
      </c>
      <c r="B36" s="15">
        <v>281.51</v>
      </c>
      <c r="C36" s="22">
        <v>38.31</v>
      </c>
    </row>
    <row r="37" spans="1:5" x14ac:dyDescent="0.25">
      <c r="A37" s="4" t="s">
        <v>15</v>
      </c>
      <c r="B37" s="9"/>
      <c r="C37" s="22"/>
    </row>
    <row r="38" spans="1:5" x14ac:dyDescent="0.25">
      <c r="A38" s="7" t="s">
        <v>25</v>
      </c>
      <c r="B38" s="16">
        <f>SUM(B22:B37)</f>
        <v>806655.13000000012</v>
      </c>
      <c r="C38" s="16">
        <f>SUM(C22:C37)</f>
        <v>808603.2300000001</v>
      </c>
      <c r="E38" s="5"/>
    </row>
    <row r="39" spans="1:5" x14ac:dyDescent="0.25">
      <c r="A39" s="6" t="s">
        <v>33</v>
      </c>
      <c r="B39" s="15">
        <v>670.1</v>
      </c>
      <c r="C39" s="22">
        <v>670.1</v>
      </c>
      <c r="E39" s="5"/>
    </row>
    <row r="40" spans="1:5" x14ac:dyDescent="0.25">
      <c r="A40" s="4" t="s">
        <v>41</v>
      </c>
      <c r="B40" s="76">
        <f>B8+B19+B20-B38-B39</f>
        <v>475.36999999985562</v>
      </c>
      <c r="C40" s="23">
        <f>C8+C19+C20-(C38+C39)</f>
        <v>13054.699999999837</v>
      </c>
      <c r="D40" s="20"/>
      <c r="E40" s="5"/>
    </row>
    <row r="41" spans="1:5" x14ac:dyDescent="0.25">
      <c r="E41" s="5"/>
    </row>
    <row r="42" spans="1:5" ht="17.399999999999999" x14ac:dyDescent="0.3">
      <c r="A42" s="8" t="s">
        <v>9</v>
      </c>
      <c r="B42" s="8" t="s">
        <v>27</v>
      </c>
      <c r="C42" s="5"/>
    </row>
    <row r="43" spans="1:5" ht="17.399999999999999" x14ac:dyDescent="0.3">
      <c r="A43" s="8"/>
      <c r="B43" s="8"/>
    </row>
    <row r="44" spans="1:5" ht="17.399999999999999" x14ac:dyDescent="0.3">
      <c r="A44" s="8" t="s">
        <v>35</v>
      </c>
      <c r="B44" s="8" t="s">
        <v>28</v>
      </c>
    </row>
    <row r="45" spans="1:5" x14ac:dyDescent="0.25">
      <c r="A45" s="2"/>
      <c r="B45" s="2"/>
      <c r="C45" s="2"/>
    </row>
    <row r="46" spans="1:5" x14ac:dyDescent="0.25">
      <c r="A46" s="2"/>
      <c r="B46" s="2"/>
      <c r="C46" s="2"/>
    </row>
    <row r="47" spans="1:5" x14ac:dyDescent="0.25">
      <c r="A47" s="2"/>
      <c r="B47" s="2"/>
      <c r="C47" s="2"/>
    </row>
    <row r="48" spans="1:5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zoomScaleNormal="100" workbookViewId="0">
      <selection activeCell="D37" sqref="D37"/>
    </sheetView>
  </sheetViews>
  <sheetFormatPr defaultColWidth="9.109375" defaultRowHeight="13.8" x14ac:dyDescent="0.25"/>
  <cols>
    <col min="1" max="1" width="61.6640625" style="1" customWidth="1"/>
    <col min="2" max="2" width="19.6640625" style="1" hidden="1" customWidth="1"/>
    <col min="3" max="3" width="24" style="1" customWidth="1"/>
    <col min="4" max="4" width="18.33203125" style="1" customWidth="1"/>
    <col min="5" max="5" width="9.109375" style="1"/>
    <col min="6" max="6" width="9.5546875" style="1" bestFit="1" customWidth="1"/>
    <col min="7" max="16384" width="9.109375" style="1"/>
  </cols>
  <sheetData>
    <row r="2" spans="1:3" ht="21" x14ac:dyDescent="0.4">
      <c r="A2" s="120" t="s">
        <v>39</v>
      </c>
      <c r="B2" s="120"/>
      <c r="C2" s="120"/>
    </row>
    <row r="4" spans="1:3" ht="18" x14ac:dyDescent="0.35">
      <c r="A4" s="121" t="s">
        <v>26</v>
      </c>
      <c r="B4" s="122"/>
      <c r="C4" s="122"/>
    </row>
    <row r="5" spans="1:3" x14ac:dyDescent="0.25">
      <c r="A5" s="123" t="s">
        <v>10</v>
      </c>
      <c r="B5" s="123"/>
      <c r="C5" s="123"/>
    </row>
    <row r="6" spans="1:3" x14ac:dyDescent="0.25">
      <c r="A6" s="2"/>
      <c r="B6" s="2"/>
      <c r="C6" s="3" t="s">
        <v>0</v>
      </c>
    </row>
    <row r="7" spans="1:3" ht="47.25" hidden="1" x14ac:dyDescent="0.25">
      <c r="A7" s="18" t="s">
        <v>3</v>
      </c>
      <c r="B7" s="19" t="s">
        <v>8</v>
      </c>
      <c r="C7" s="19" t="s">
        <v>40</v>
      </c>
    </row>
    <row r="8" spans="1:3" ht="15" hidden="1" x14ac:dyDescent="0.25">
      <c r="A8" s="4" t="s">
        <v>34</v>
      </c>
      <c r="B8" s="9">
        <v>1522.18</v>
      </c>
      <c r="C8" s="9">
        <v>10130.02</v>
      </c>
    </row>
    <row r="9" spans="1:3" ht="15" hidden="1" x14ac:dyDescent="0.25">
      <c r="A9" s="7" t="s">
        <v>23</v>
      </c>
      <c r="B9" s="10"/>
      <c r="C9" s="11"/>
    </row>
    <row r="10" spans="1:3" ht="15" hidden="1" x14ac:dyDescent="0.25">
      <c r="A10" s="4" t="s">
        <v>18</v>
      </c>
      <c r="B10" s="9">
        <v>4179.1000000000004</v>
      </c>
      <c r="C10" s="9">
        <v>4179.1000000000004</v>
      </c>
    </row>
    <row r="11" spans="1:3" ht="15" hidden="1" x14ac:dyDescent="0.25">
      <c r="A11" s="4" t="s">
        <v>19</v>
      </c>
      <c r="B11" s="12"/>
      <c r="C11" s="13"/>
    </row>
    <row r="12" spans="1:3" ht="15" hidden="1" x14ac:dyDescent="0.25">
      <c r="A12" s="4" t="s">
        <v>20</v>
      </c>
      <c r="B12" s="12">
        <v>733117.92</v>
      </c>
      <c r="C12" s="13">
        <v>747816</v>
      </c>
    </row>
    <row r="13" spans="1:3" ht="15" hidden="1" x14ac:dyDescent="0.25">
      <c r="A13" s="4" t="s">
        <v>31</v>
      </c>
      <c r="B13" s="12">
        <v>6735.5</v>
      </c>
      <c r="C13" s="13">
        <v>6735.5</v>
      </c>
    </row>
    <row r="14" spans="1:3" ht="15" hidden="1" x14ac:dyDescent="0.25">
      <c r="A14" s="4" t="s">
        <v>6</v>
      </c>
      <c r="B14" s="12">
        <v>50000</v>
      </c>
      <c r="C14" s="13">
        <f>49811.5+0</f>
        <v>49811.5</v>
      </c>
    </row>
    <row r="15" spans="1:3" ht="15" hidden="1" x14ac:dyDescent="0.25">
      <c r="A15" s="4" t="s">
        <v>29</v>
      </c>
      <c r="B15" s="12">
        <v>2000</v>
      </c>
      <c r="C15" s="13">
        <v>2023.98</v>
      </c>
    </row>
    <row r="16" spans="1:3" ht="15" hidden="1" x14ac:dyDescent="0.25">
      <c r="A16" s="4" t="s">
        <v>30</v>
      </c>
      <c r="B16" s="12">
        <v>911.64</v>
      </c>
      <c r="C16" s="13">
        <v>780.84</v>
      </c>
    </row>
    <row r="17" spans="1:4" ht="15" hidden="1" x14ac:dyDescent="0.25">
      <c r="A17" s="4" t="s">
        <v>38</v>
      </c>
      <c r="B17" s="12">
        <v>56.32</v>
      </c>
      <c r="C17" s="21"/>
    </row>
    <row r="18" spans="1:4" ht="15" hidden="1" x14ac:dyDescent="0.25">
      <c r="A18" s="4" t="s">
        <v>42</v>
      </c>
      <c r="B18" s="12"/>
      <c r="C18" s="21">
        <v>500</v>
      </c>
    </row>
    <row r="19" spans="1:4" ht="15" hidden="1" x14ac:dyDescent="0.25">
      <c r="A19" s="7" t="s">
        <v>22</v>
      </c>
      <c r="B19" s="14">
        <f>SUM(B10:B17)</f>
        <v>797000.48</v>
      </c>
      <c r="C19" s="14">
        <f>SUM(C10:C17)</f>
        <v>811346.91999999993</v>
      </c>
    </row>
    <row r="20" spans="1:4" ht="15" hidden="1" x14ac:dyDescent="0.25">
      <c r="A20" s="4" t="s">
        <v>33</v>
      </c>
      <c r="B20" s="4">
        <v>670.1</v>
      </c>
      <c r="C20" s="24">
        <v>670.1</v>
      </c>
    </row>
    <row r="21" spans="1:4" ht="15.6" x14ac:dyDescent="0.3">
      <c r="A21" s="7" t="s">
        <v>24</v>
      </c>
      <c r="B21" s="7"/>
      <c r="C21" s="17" t="s">
        <v>46</v>
      </c>
      <c r="D21" s="7" t="s">
        <v>49</v>
      </c>
    </row>
    <row r="22" spans="1:4" x14ac:dyDescent="0.25">
      <c r="A22" s="4" t="s">
        <v>11</v>
      </c>
      <c r="B22" s="9">
        <v>504121.2</v>
      </c>
      <c r="C22" s="9">
        <v>511961.59999999998</v>
      </c>
      <c r="D22" s="25">
        <f>C22/C37*100%</f>
        <v>0.62554118869658082</v>
      </c>
    </row>
    <row r="23" spans="1:4" x14ac:dyDescent="0.25">
      <c r="A23" s="4" t="s">
        <v>37</v>
      </c>
      <c r="B23" s="9">
        <v>49150.21</v>
      </c>
      <c r="C23" s="9">
        <v>52126.37</v>
      </c>
      <c r="D23" s="25">
        <f>C23/C37*100%</f>
        <v>6.3690697607472493E-2</v>
      </c>
    </row>
    <row r="24" spans="1:4" x14ac:dyDescent="0.25">
      <c r="A24" s="4" t="s">
        <v>12</v>
      </c>
      <c r="B24" s="9"/>
      <c r="C24" s="22">
        <v>7584.3</v>
      </c>
      <c r="D24" s="25">
        <f>C24/C37*100%</f>
        <v>9.2668904023885338E-3</v>
      </c>
    </row>
    <row r="25" spans="1:4" x14ac:dyDescent="0.25">
      <c r="A25" s="4" t="s">
        <v>5</v>
      </c>
      <c r="B25" s="9"/>
      <c r="C25" s="22">
        <v>2692.18</v>
      </c>
      <c r="D25" s="25">
        <f>C25/C37*100%</f>
        <v>3.2894449063858712E-3</v>
      </c>
    </row>
    <row r="26" spans="1:4" x14ac:dyDescent="0.25">
      <c r="A26" s="4" t="s">
        <v>17</v>
      </c>
      <c r="B26" s="9"/>
      <c r="C26" s="22">
        <v>66654.45</v>
      </c>
      <c r="D26" s="25">
        <f>C26/C37*100%</f>
        <v>8.144185791457173E-2</v>
      </c>
    </row>
    <row r="27" spans="1:4" x14ac:dyDescent="0.25">
      <c r="A27" s="4" t="s">
        <v>36</v>
      </c>
      <c r="B27" s="9"/>
      <c r="C27" s="22">
        <v>26385.37</v>
      </c>
      <c r="D27" s="25">
        <f>C27/C37*100%</f>
        <v>3.2239011117238286E-2</v>
      </c>
    </row>
    <row r="28" spans="1:4" x14ac:dyDescent="0.25">
      <c r="A28" s="4" t="s">
        <v>14</v>
      </c>
      <c r="B28" s="9"/>
      <c r="C28" s="22">
        <v>13958.16</v>
      </c>
      <c r="D28" s="25">
        <f>C28/C37*100%</f>
        <v>1.7054802544599179E-2</v>
      </c>
    </row>
    <row r="29" spans="1:4" x14ac:dyDescent="0.25">
      <c r="A29" s="4" t="s">
        <v>4</v>
      </c>
      <c r="B29" s="9"/>
      <c r="C29" s="22">
        <v>9300.68</v>
      </c>
      <c r="D29" s="25">
        <f>C29/C37*100%</f>
        <v>1.1364052348626372E-2</v>
      </c>
    </row>
    <row r="30" spans="1:4" x14ac:dyDescent="0.25">
      <c r="A30" s="4" t="s">
        <v>47</v>
      </c>
      <c r="B30" s="9"/>
      <c r="C30" s="22">
        <v>11681.6</v>
      </c>
      <c r="D30" s="25">
        <f>C30/C37*100%</f>
        <v>1.4273183672130837E-2</v>
      </c>
    </row>
    <row r="31" spans="1:4" ht="55.2" x14ac:dyDescent="0.25">
      <c r="A31" s="6" t="s">
        <v>48</v>
      </c>
      <c r="B31" s="15"/>
      <c r="C31" s="22">
        <v>45617.83</v>
      </c>
      <c r="D31" s="25">
        <f>C31/C37*100%</f>
        <v>5.573822646846667E-2</v>
      </c>
    </row>
    <row r="32" spans="1:4" x14ac:dyDescent="0.25">
      <c r="A32" s="6" t="s">
        <v>43</v>
      </c>
      <c r="B32" s="15"/>
      <c r="C32" s="22">
        <v>10001.370000000001</v>
      </c>
      <c r="D32" s="25">
        <f>C32/C37*100%</f>
        <v>1.2220191667488974E-2</v>
      </c>
    </row>
    <row r="33" spans="1:5" x14ac:dyDescent="0.25">
      <c r="A33" s="6" t="s">
        <v>44</v>
      </c>
      <c r="B33" s="15"/>
      <c r="C33" s="22">
        <v>44775.64</v>
      </c>
      <c r="D33" s="25">
        <f>C33/C37*100%</f>
        <v>5.4709195123716643E-2</v>
      </c>
    </row>
    <row r="34" spans="1:5" x14ac:dyDescent="0.25">
      <c r="A34" s="6" t="s">
        <v>45</v>
      </c>
      <c r="B34" s="15"/>
      <c r="C34" s="22">
        <v>14558.33</v>
      </c>
      <c r="D34" s="25">
        <f>C34/C37*100%</f>
        <v>1.778812132323419E-2</v>
      </c>
    </row>
    <row r="35" spans="1:5" x14ac:dyDescent="0.25">
      <c r="A35" s="6" t="s">
        <v>32</v>
      </c>
      <c r="B35" s="15"/>
      <c r="C35" s="22">
        <v>1132</v>
      </c>
      <c r="D35" s="25">
        <f>C35/C37*100%</f>
        <v>1.3831362070993792E-3</v>
      </c>
    </row>
    <row r="36" spans="1:5" x14ac:dyDescent="0.25">
      <c r="A36" s="4" t="s">
        <v>15</v>
      </c>
      <c r="B36" s="9"/>
      <c r="C36" s="22"/>
      <c r="D36" s="4">
        <f>C36/C37*100%</f>
        <v>0</v>
      </c>
    </row>
    <row r="37" spans="1:5" x14ac:dyDescent="0.25">
      <c r="A37" s="7" t="s">
        <v>25</v>
      </c>
      <c r="B37" s="16">
        <f>SUM(B22:B36)</f>
        <v>553271.41</v>
      </c>
      <c r="C37" s="16">
        <f>SUM(C22:C36)</f>
        <v>818429.88</v>
      </c>
      <c r="D37" s="25">
        <f>SUM(D22:D36)</f>
        <v>0.99999999999999978</v>
      </c>
      <c r="E37" s="5"/>
    </row>
    <row r="38" spans="1:5" x14ac:dyDescent="0.25">
      <c r="E38" s="5"/>
    </row>
    <row r="39" spans="1:5" ht="17.399999999999999" x14ac:dyDescent="0.3">
      <c r="A39" s="8"/>
      <c r="B39" s="8"/>
    </row>
    <row r="40" spans="1:5" ht="15.6" x14ac:dyDescent="0.3">
      <c r="A40" s="26" t="s">
        <v>35</v>
      </c>
      <c r="B40" s="26" t="s">
        <v>28</v>
      </c>
      <c r="C40" s="26" t="s">
        <v>28</v>
      </c>
    </row>
    <row r="41" spans="1:5" x14ac:dyDescent="0.25">
      <c r="A41" s="2"/>
      <c r="B41" s="2"/>
      <c r="C41" s="2"/>
    </row>
    <row r="42" spans="1:5" x14ac:dyDescent="0.25">
      <c r="A42" s="2"/>
      <c r="B42" s="2"/>
      <c r="C42" s="2"/>
    </row>
    <row r="43" spans="1:5" x14ac:dyDescent="0.25">
      <c r="A43" s="2"/>
      <c r="B43" s="2"/>
      <c r="C43" s="2"/>
    </row>
    <row r="44" spans="1:5" x14ac:dyDescent="0.25">
      <c r="A44" s="2"/>
      <c r="B44" s="2"/>
      <c r="C44" s="2"/>
    </row>
    <row r="45" spans="1:5" x14ac:dyDescent="0.25">
      <c r="A45" s="2"/>
      <c r="B45" s="2"/>
      <c r="C45" s="2"/>
    </row>
    <row r="46" spans="1:5" x14ac:dyDescent="0.25">
      <c r="A46" s="2"/>
      <c r="B46" s="2"/>
      <c r="C46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zoomScaleNormal="100" workbookViewId="0">
      <selection activeCell="B20" sqref="B20"/>
    </sheetView>
  </sheetViews>
  <sheetFormatPr defaultColWidth="9.109375" defaultRowHeight="13.8" x14ac:dyDescent="0.25"/>
  <cols>
    <col min="1" max="1" width="61.6640625" style="1" customWidth="1"/>
    <col min="2" max="2" width="19.6640625" style="1" customWidth="1"/>
    <col min="3" max="3" width="21.5546875" style="1" customWidth="1"/>
    <col min="4" max="5" width="9.109375" style="1"/>
    <col min="6" max="6" width="9.5546875" style="1" bestFit="1" customWidth="1"/>
    <col min="7" max="16384" width="9.109375" style="1"/>
  </cols>
  <sheetData>
    <row r="2" spans="1:3" ht="21" x14ac:dyDescent="0.4">
      <c r="A2" s="120" t="s">
        <v>39</v>
      </c>
      <c r="B2" s="120"/>
      <c r="C2" s="120"/>
    </row>
    <row r="4" spans="1:3" ht="18" x14ac:dyDescent="0.35">
      <c r="A4" s="121" t="s">
        <v>26</v>
      </c>
      <c r="B4" s="122"/>
      <c r="C4" s="122"/>
    </row>
    <row r="5" spans="1:3" x14ac:dyDescent="0.25">
      <c r="A5" s="123" t="s">
        <v>10</v>
      </c>
      <c r="B5" s="123"/>
      <c r="C5" s="123"/>
    </row>
    <row r="6" spans="1:3" x14ac:dyDescent="0.25">
      <c r="A6" s="2"/>
      <c r="B6" s="2"/>
      <c r="C6" s="3" t="s">
        <v>0</v>
      </c>
    </row>
    <row r="7" spans="1:3" ht="31.2" x14ac:dyDescent="0.25">
      <c r="A7" s="18" t="s">
        <v>3</v>
      </c>
      <c r="B7" s="19" t="s">
        <v>50</v>
      </c>
      <c r="C7" s="19" t="s">
        <v>53</v>
      </c>
    </row>
    <row r="8" spans="1:3" x14ac:dyDescent="0.25">
      <c r="A8" s="7" t="s">
        <v>23</v>
      </c>
      <c r="B8" s="10"/>
      <c r="C8" s="11"/>
    </row>
    <row r="9" spans="1:3" x14ac:dyDescent="0.25">
      <c r="A9" s="4" t="s">
        <v>18</v>
      </c>
      <c r="B9" s="9">
        <v>4000</v>
      </c>
      <c r="C9" s="9">
        <v>4179.1000000000004</v>
      </c>
    </row>
    <row r="10" spans="1:3" x14ac:dyDescent="0.25">
      <c r="A10" s="4" t="s">
        <v>19</v>
      </c>
      <c r="B10" s="12"/>
      <c r="C10" s="13"/>
    </row>
    <row r="11" spans="1:3" x14ac:dyDescent="0.25">
      <c r="A11" s="4" t="s">
        <v>51</v>
      </c>
      <c r="B11" s="12">
        <v>617878.80000000005</v>
      </c>
      <c r="C11" s="13">
        <v>719483.72</v>
      </c>
    </row>
    <row r="12" spans="1:3" x14ac:dyDescent="0.25">
      <c r="A12" s="4" t="s">
        <v>52</v>
      </c>
      <c r="B12" s="12">
        <v>38211.9</v>
      </c>
      <c r="C12" s="13">
        <v>35067.870000000003</v>
      </c>
    </row>
    <row r="13" spans="1:3" x14ac:dyDescent="0.25">
      <c r="A13" s="4" t="s">
        <v>6</v>
      </c>
      <c r="B13" s="12">
        <v>55599.49</v>
      </c>
      <c r="C13" s="13">
        <f>49811.52+0</f>
        <v>49811.519999999997</v>
      </c>
    </row>
    <row r="14" spans="1:3" x14ac:dyDescent="0.25">
      <c r="A14" s="4" t="s">
        <v>29</v>
      </c>
      <c r="B14" s="12">
        <v>1707.63</v>
      </c>
      <c r="C14" s="13">
        <v>2023.98</v>
      </c>
    </row>
    <row r="15" spans="1:3" x14ac:dyDescent="0.25">
      <c r="A15" s="4" t="s">
        <v>30</v>
      </c>
      <c r="B15" s="12">
        <v>714.1</v>
      </c>
      <c r="C15" s="13">
        <v>896.97</v>
      </c>
    </row>
    <row r="16" spans="1:3" x14ac:dyDescent="0.25">
      <c r="A16" s="4" t="s">
        <v>38</v>
      </c>
      <c r="B16" s="12"/>
      <c r="C16" s="21"/>
    </row>
    <row r="17" spans="1:3" x14ac:dyDescent="0.25">
      <c r="A17" s="4" t="s">
        <v>42</v>
      </c>
      <c r="B17" s="12"/>
      <c r="C17" s="21">
        <v>500</v>
      </c>
    </row>
    <row r="18" spans="1:3" x14ac:dyDescent="0.25">
      <c r="A18" s="7" t="s">
        <v>22</v>
      </c>
      <c r="B18" s="14">
        <f>SUM(B9:B16)</f>
        <v>718111.92</v>
      </c>
      <c r="C18" s="14">
        <f>SUM(C9:C16)</f>
        <v>811463.15999999992</v>
      </c>
    </row>
    <row r="19" spans="1:3" ht="17.399999999999999" x14ac:dyDescent="0.3">
      <c r="A19" s="8"/>
      <c r="B19" s="8"/>
    </row>
    <row r="20" spans="1:3" ht="17.399999999999999" x14ac:dyDescent="0.3">
      <c r="A20" s="8" t="s">
        <v>35</v>
      </c>
      <c r="B20" s="8" t="s">
        <v>28</v>
      </c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9" zoomScale="60" zoomScaleNormal="100" workbookViewId="0">
      <selection activeCell="C41" sqref="C41:E43"/>
    </sheetView>
  </sheetViews>
  <sheetFormatPr defaultRowHeight="14.4" x14ac:dyDescent="0.3"/>
  <cols>
    <col min="1" max="1" width="5.44140625" customWidth="1"/>
    <col min="2" max="2" width="51.33203125" customWidth="1"/>
    <col min="3" max="3" width="18.88671875" customWidth="1"/>
    <col min="4" max="4" width="11.109375" customWidth="1"/>
    <col min="5" max="5" width="14.88671875" customWidth="1"/>
    <col min="6" max="7" width="17" customWidth="1"/>
    <col min="9" max="9" width="43.5546875" customWidth="1"/>
  </cols>
  <sheetData>
    <row r="1" spans="1:9" x14ac:dyDescent="0.3">
      <c r="A1" s="124" t="s">
        <v>402</v>
      </c>
      <c r="B1" s="125"/>
      <c r="C1" s="125"/>
      <c r="D1" s="125"/>
      <c r="E1" s="125"/>
      <c r="F1" s="125"/>
      <c r="G1" s="125"/>
      <c r="H1" s="125"/>
      <c r="I1" s="125"/>
    </row>
    <row r="2" spans="1:9" x14ac:dyDescent="0.3">
      <c r="A2" s="74"/>
      <c r="B2" s="75"/>
      <c r="C2" s="75"/>
      <c r="D2" s="75"/>
      <c r="E2" s="75"/>
      <c r="F2" s="75"/>
      <c r="G2" s="75"/>
      <c r="H2" s="75"/>
      <c r="I2" s="75"/>
    </row>
    <row r="3" spans="1:9" ht="27.6" x14ac:dyDescent="0.3">
      <c r="A3" s="46" t="s">
        <v>54</v>
      </c>
      <c r="B3" s="46" t="s">
        <v>55</v>
      </c>
      <c r="C3" s="47" t="s">
        <v>56</v>
      </c>
      <c r="D3" s="46" t="s">
        <v>57</v>
      </c>
      <c r="E3" s="46" t="s">
        <v>58</v>
      </c>
      <c r="F3" s="46" t="s">
        <v>59</v>
      </c>
      <c r="G3" s="46" t="s">
        <v>60</v>
      </c>
      <c r="H3" s="46"/>
      <c r="I3" s="46" t="s">
        <v>61</v>
      </c>
    </row>
    <row r="4" spans="1:9" ht="28.2" x14ac:dyDescent="0.3">
      <c r="A4" s="38">
        <v>12</v>
      </c>
      <c r="B4" s="54" t="s">
        <v>85</v>
      </c>
      <c r="C4" s="40" t="s">
        <v>86</v>
      </c>
      <c r="D4" s="41">
        <v>10</v>
      </c>
      <c r="E4" s="42">
        <v>43116</v>
      </c>
      <c r="F4" s="43">
        <v>110000</v>
      </c>
      <c r="G4" s="43">
        <v>110000</v>
      </c>
      <c r="H4" s="44" t="s">
        <v>74</v>
      </c>
      <c r="I4" s="45" t="s">
        <v>87</v>
      </c>
    </row>
    <row r="5" spans="1:9" x14ac:dyDescent="0.3">
      <c r="A5" s="38">
        <v>38</v>
      </c>
      <c r="B5" s="39" t="s">
        <v>126</v>
      </c>
      <c r="C5" s="40" t="s">
        <v>127</v>
      </c>
      <c r="D5" s="40" t="s">
        <v>128</v>
      </c>
      <c r="E5" s="42">
        <v>43140</v>
      </c>
      <c r="F5" s="43">
        <v>3622760</v>
      </c>
      <c r="G5" s="43">
        <v>3622760</v>
      </c>
      <c r="H5" s="44" t="s">
        <v>74</v>
      </c>
      <c r="I5" s="45" t="s">
        <v>129</v>
      </c>
    </row>
    <row r="6" spans="1:9" x14ac:dyDescent="0.3">
      <c r="A6" s="38">
        <v>56</v>
      </c>
      <c r="B6" s="39" t="s">
        <v>157</v>
      </c>
      <c r="C6" s="40" t="s">
        <v>158</v>
      </c>
      <c r="D6" s="41">
        <v>53</v>
      </c>
      <c r="E6" s="42">
        <v>43152</v>
      </c>
      <c r="F6" s="43">
        <v>238100</v>
      </c>
      <c r="G6" s="43">
        <v>238100</v>
      </c>
      <c r="H6" s="44" t="s">
        <v>74</v>
      </c>
      <c r="I6" s="45" t="s">
        <v>159</v>
      </c>
    </row>
    <row r="7" spans="1:9" x14ac:dyDescent="0.3">
      <c r="A7" s="38">
        <v>59</v>
      </c>
      <c r="B7" s="39" t="s">
        <v>137</v>
      </c>
      <c r="C7" s="40" t="s">
        <v>138</v>
      </c>
      <c r="D7" s="41">
        <v>56</v>
      </c>
      <c r="E7" s="42">
        <v>43153</v>
      </c>
      <c r="F7" s="43">
        <v>262956</v>
      </c>
      <c r="G7" s="43">
        <v>262956</v>
      </c>
      <c r="H7" s="44" t="s">
        <v>74</v>
      </c>
      <c r="I7" s="45" t="s">
        <v>161</v>
      </c>
    </row>
    <row r="8" spans="1:9" ht="28.2" x14ac:dyDescent="0.3">
      <c r="A8" s="38">
        <v>66</v>
      </c>
      <c r="B8" s="54" t="s">
        <v>120</v>
      </c>
      <c r="C8" s="40" t="s">
        <v>121</v>
      </c>
      <c r="D8" s="41">
        <v>63</v>
      </c>
      <c r="E8" s="42">
        <v>43164</v>
      </c>
      <c r="F8" s="43">
        <v>961160</v>
      </c>
      <c r="G8" s="43">
        <v>961160</v>
      </c>
      <c r="H8" s="44" t="s">
        <v>74</v>
      </c>
      <c r="I8" s="45" t="s">
        <v>172</v>
      </c>
    </row>
    <row r="9" spans="1:9" ht="28.2" x14ac:dyDescent="0.3">
      <c r="A9" s="38">
        <v>70</v>
      </c>
      <c r="B9" s="54" t="s">
        <v>178</v>
      </c>
      <c r="C9" s="40" t="s">
        <v>179</v>
      </c>
      <c r="D9" s="41">
        <v>67</v>
      </c>
      <c r="E9" s="42">
        <v>43185</v>
      </c>
      <c r="F9" s="43">
        <v>483965</v>
      </c>
      <c r="G9" s="43">
        <v>483965</v>
      </c>
      <c r="H9" s="44" t="s">
        <v>74</v>
      </c>
      <c r="I9" s="45" t="s">
        <v>180</v>
      </c>
    </row>
    <row r="10" spans="1:9" ht="42" x14ac:dyDescent="0.3">
      <c r="A10" s="38">
        <v>77</v>
      </c>
      <c r="B10" s="54" t="s">
        <v>187</v>
      </c>
      <c r="C10" s="40" t="s">
        <v>188</v>
      </c>
      <c r="D10" s="41">
        <v>74</v>
      </c>
      <c r="E10" s="42">
        <v>43187</v>
      </c>
      <c r="F10" s="62"/>
      <c r="G10" s="62"/>
      <c r="H10" s="44" t="s">
        <v>74</v>
      </c>
      <c r="I10" s="45" t="s">
        <v>189</v>
      </c>
    </row>
    <row r="11" spans="1:9" x14ac:dyDescent="0.3">
      <c r="A11" s="38">
        <v>87</v>
      </c>
      <c r="B11" s="54" t="s">
        <v>202</v>
      </c>
      <c r="C11" s="40" t="s">
        <v>203</v>
      </c>
      <c r="D11" s="41">
        <v>85</v>
      </c>
      <c r="E11" s="42">
        <v>43199</v>
      </c>
      <c r="F11" s="62">
        <v>1711676</v>
      </c>
      <c r="G11" s="62">
        <v>1711676</v>
      </c>
      <c r="H11" s="44" t="s">
        <v>74</v>
      </c>
      <c r="I11" s="45" t="s">
        <v>204</v>
      </c>
    </row>
    <row r="12" spans="1:9" x14ac:dyDescent="0.3">
      <c r="A12" s="38">
        <v>89</v>
      </c>
      <c r="B12" s="54" t="s">
        <v>85</v>
      </c>
      <c r="C12" s="40" t="s">
        <v>86</v>
      </c>
      <c r="D12" s="41">
        <v>87</v>
      </c>
      <c r="E12" s="42">
        <v>43218</v>
      </c>
      <c r="F12" s="43">
        <v>30000</v>
      </c>
      <c r="G12" s="43">
        <v>30000</v>
      </c>
      <c r="H12" s="44" t="s">
        <v>74</v>
      </c>
      <c r="I12" s="45" t="s">
        <v>206</v>
      </c>
    </row>
    <row r="13" spans="1:9" x14ac:dyDescent="0.3">
      <c r="A13" s="38">
        <v>90</v>
      </c>
      <c r="B13" s="54" t="s">
        <v>207</v>
      </c>
      <c r="C13" s="40" t="s">
        <v>208</v>
      </c>
      <c r="D13" s="41">
        <v>88</v>
      </c>
      <c r="E13" s="42">
        <v>43218</v>
      </c>
      <c r="F13" s="62">
        <v>818429.2</v>
      </c>
      <c r="G13" s="62">
        <v>818429.2</v>
      </c>
      <c r="H13" s="44" t="s">
        <v>74</v>
      </c>
      <c r="I13" s="45" t="s">
        <v>209</v>
      </c>
    </row>
    <row r="14" spans="1:9" ht="28.2" x14ac:dyDescent="0.3">
      <c r="A14" s="38">
        <v>101</v>
      </c>
      <c r="B14" s="54" t="s">
        <v>234</v>
      </c>
      <c r="C14" s="40" t="s">
        <v>235</v>
      </c>
      <c r="D14" s="41">
        <v>99</v>
      </c>
      <c r="E14" s="67" t="s">
        <v>236</v>
      </c>
      <c r="F14" s="62">
        <v>0</v>
      </c>
      <c r="G14" s="62"/>
      <c r="H14" s="68" t="s">
        <v>74</v>
      </c>
      <c r="I14" s="45" t="s">
        <v>237</v>
      </c>
    </row>
    <row r="15" spans="1:9" ht="28.2" x14ac:dyDescent="0.3">
      <c r="A15" s="38">
        <v>102</v>
      </c>
      <c r="B15" s="54" t="s">
        <v>238</v>
      </c>
      <c r="C15" s="40" t="s">
        <v>239</v>
      </c>
      <c r="D15" s="41">
        <v>100</v>
      </c>
      <c r="E15" s="67" t="s">
        <v>240</v>
      </c>
      <c r="F15" s="62">
        <v>0</v>
      </c>
      <c r="G15" s="62"/>
      <c r="H15" s="68" t="s">
        <v>74</v>
      </c>
      <c r="I15" s="45" t="s">
        <v>241</v>
      </c>
    </row>
    <row r="16" spans="1:9" x14ac:dyDescent="0.3">
      <c r="A16" s="38">
        <v>105</v>
      </c>
      <c r="B16" s="54" t="s">
        <v>244</v>
      </c>
      <c r="C16" s="55" t="s">
        <v>245</v>
      </c>
      <c r="D16" s="41">
        <v>103</v>
      </c>
      <c r="E16" s="67" t="s">
        <v>246</v>
      </c>
      <c r="F16" s="62">
        <v>38000</v>
      </c>
      <c r="G16" s="62">
        <v>38000</v>
      </c>
      <c r="H16" s="68" t="s">
        <v>247</v>
      </c>
      <c r="I16" s="45" t="s">
        <v>248</v>
      </c>
    </row>
    <row r="17" spans="1:9" ht="28.2" x14ac:dyDescent="0.3">
      <c r="A17" s="38">
        <v>108</v>
      </c>
      <c r="B17" s="39" t="s">
        <v>251</v>
      </c>
      <c r="C17" s="55" t="s">
        <v>252</v>
      </c>
      <c r="D17" s="41">
        <v>106</v>
      </c>
      <c r="E17" s="42" t="s">
        <v>253</v>
      </c>
      <c r="F17" s="62">
        <v>50000</v>
      </c>
      <c r="G17" s="62">
        <v>50000</v>
      </c>
      <c r="H17" s="44" t="s">
        <v>74</v>
      </c>
      <c r="I17" s="45" t="s">
        <v>254</v>
      </c>
    </row>
    <row r="18" spans="1:9" x14ac:dyDescent="0.3">
      <c r="A18" s="38">
        <v>111</v>
      </c>
      <c r="B18" s="39" t="s">
        <v>260</v>
      </c>
      <c r="C18" s="55" t="s">
        <v>261</v>
      </c>
      <c r="D18" s="41">
        <v>109</v>
      </c>
      <c r="E18" s="42" t="s">
        <v>256</v>
      </c>
      <c r="F18" s="62">
        <v>23600</v>
      </c>
      <c r="G18" s="62">
        <v>23600</v>
      </c>
      <c r="H18" s="44" t="s">
        <v>74</v>
      </c>
      <c r="I18" s="45" t="s">
        <v>262</v>
      </c>
    </row>
    <row r="19" spans="1:9" x14ac:dyDescent="0.3">
      <c r="A19" s="38">
        <v>113</v>
      </c>
      <c r="B19" s="39" t="s">
        <v>266</v>
      </c>
      <c r="C19" s="55" t="s">
        <v>267</v>
      </c>
      <c r="D19" s="41">
        <v>111</v>
      </c>
      <c r="E19" s="42" t="s">
        <v>268</v>
      </c>
      <c r="F19" s="62">
        <v>1553680</v>
      </c>
      <c r="G19" s="62">
        <v>1553680</v>
      </c>
      <c r="H19" s="44" t="s">
        <v>74</v>
      </c>
      <c r="I19" s="45" t="s">
        <v>269</v>
      </c>
    </row>
    <row r="20" spans="1:9" x14ac:dyDescent="0.3">
      <c r="A20" s="38">
        <v>114</v>
      </c>
      <c r="B20" s="39" t="s">
        <v>270</v>
      </c>
      <c r="C20" s="55" t="s">
        <v>271</v>
      </c>
      <c r="D20" s="41">
        <v>112</v>
      </c>
      <c r="E20" s="42" t="s">
        <v>264</v>
      </c>
      <c r="F20" s="62">
        <v>525000</v>
      </c>
      <c r="G20" s="62">
        <v>525000</v>
      </c>
      <c r="H20" s="44" t="s">
        <v>74</v>
      </c>
      <c r="I20" s="45" t="s">
        <v>272</v>
      </c>
    </row>
    <row r="21" spans="1:9" ht="28.2" x14ac:dyDescent="0.3">
      <c r="A21" s="38">
        <v>115</v>
      </c>
      <c r="B21" s="39" t="s">
        <v>273</v>
      </c>
      <c r="C21" s="55" t="s">
        <v>274</v>
      </c>
      <c r="D21" s="41">
        <v>113</v>
      </c>
      <c r="E21" s="42" t="s">
        <v>275</v>
      </c>
      <c r="F21" s="62">
        <v>33600</v>
      </c>
      <c r="G21" s="62">
        <v>33600</v>
      </c>
      <c r="H21" s="44" t="s">
        <v>74</v>
      </c>
      <c r="I21" s="45" t="s">
        <v>276</v>
      </c>
    </row>
    <row r="22" spans="1:9" ht="28.2" x14ac:dyDescent="0.3">
      <c r="A22" s="38">
        <v>116</v>
      </c>
      <c r="B22" s="39" t="s">
        <v>277</v>
      </c>
      <c r="C22" s="55" t="s">
        <v>278</v>
      </c>
      <c r="D22" s="41">
        <v>114</v>
      </c>
      <c r="E22" s="42" t="s">
        <v>275</v>
      </c>
      <c r="F22" s="62">
        <v>88800</v>
      </c>
      <c r="G22" s="62">
        <v>88800</v>
      </c>
      <c r="H22" s="44" t="s">
        <v>74</v>
      </c>
      <c r="I22" s="45" t="s">
        <v>279</v>
      </c>
    </row>
    <row r="23" spans="1:9" ht="28.2" x14ac:dyDescent="0.3">
      <c r="A23" s="38">
        <v>119</v>
      </c>
      <c r="B23" s="48" t="s">
        <v>281</v>
      </c>
      <c r="C23" s="49" t="s">
        <v>282</v>
      </c>
      <c r="D23" s="50">
        <v>117</v>
      </c>
      <c r="E23" s="42" t="s">
        <v>283</v>
      </c>
      <c r="F23" s="43">
        <v>0</v>
      </c>
      <c r="G23" s="43"/>
      <c r="H23" s="44" t="s">
        <v>74</v>
      </c>
      <c r="I23" s="51" t="s">
        <v>284</v>
      </c>
    </row>
    <row r="24" spans="1:9" ht="28.2" x14ac:dyDescent="0.3">
      <c r="A24" s="38">
        <v>128</v>
      </c>
      <c r="B24" s="48" t="s">
        <v>303</v>
      </c>
      <c r="C24" s="66" t="s">
        <v>304</v>
      </c>
      <c r="D24" s="50">
        <v>126</v>
      </c>
      <c r="E24" s="42">
        <v>43297</v>
      </c>
      <c r="F24" s="43">
        <v>648940</v>
      </c>
      <c r="G24" s="43">
        <v>648940</v>
      </c>
      <c r="H24" s="44" t="s">
        <v>74</v>
      </c>
      <c r="I24" s="51" t="s">
        <v>305</v>
      </c>
    </row>
    <row r="25" spans="1:9" x14ac:dyDescent="0.3">
      <c r="A25" s="38">
        <v>129</v>
      </c>
      <c r="B25" s="48" t="s">
        <v>306</v>
      </c>
      <c r="C25" s="66" t="s">
        <v>307</v>
      </c>
      <c r="D25" s="50">
        <v>127</v>
      </c>
      <c r="E25" s="42">
        <v>43297</v>
      </c>
      <c r="F25" s="43">
        <v>5300</v>
      </c>
      <c r="G25" s="43">
        <v>5300</v>
      </c>
      <c r="H25" s="44" t="s">
        <v>74</v>
      </c>
      <c r="I25" s="51" t="s">
        <v>308</v>
      </c>
    </row>
    <row r="26" spans="1:9" x14ac:dyDescent="0.3">
      <c r="A26" s="38">
        <v>133</v>
      </c>
      <c r="B26" s="48" t="s">
        <v>310</v>
      </c>
      <c r="C26" s="66" t="s">
        <v>311</v>
      </c>
      <c r="D26" s="50">
        <v>131</v>
      </c>
      <c r="E26" s="42">
        <v>43347</v>
      </c>
      <c r="F26" s="43">
        <v>1218756</v>
      </c>
      <c r="G26" s="43">
        <v>1218756</v>
      </c>
      <c r="H26" s="44" t="s">
        <v>74</v>
      </c>
      <c r="I26" s="51" t="s">
        <v>312</v>
      </c>
    </row>
    <row r="27" spans="1:9" x14ac:dyDescent="0.3">
      <c r="A27" s="38">
        <v>134</v>
      </c>
      <c r="B27" s="48" t="s">
        <v>313</v>
      </c>
      <c r="C27" s="66" t="s">
        <v>314</v>
      </c>
      <c r="D27" s="50">
        <v>132</v>
      </c>
      <c r="E27" s="42">
        <v>43350</v>
      </c>
      <c r="F27" s="43">
        <v>0</v>
      </c>
      <c r="G27" s="43"/>
      <c r="H27" s="44" t="s">
        <v>74</v>
      </c>
      <c r="I27" s="51" t="s">
        <v>315</v>
      </c>
    </row>
    <row r="28" spans="1:9" ht="28.2" x14ac:dyDescent="0.3">
      <c r="A28" s="38">
        <v>141</v>
      </c>
      <c r="B28" s="48" t="s">
        <v>326</v>
      </c>
      <c r="C28" s="66" t="s">
        <v>327</v>
      </c>
      <c r="D28" s="50">
        <v>139</v>
      </c>
      <c r="E28" s="42">
        <v>43370</v>
      </c>
      <c r="F28" s="43">
        <v>641487</v>
      </c>
      <c r="G28" s="43">
        <v>641487</v>
      </c>
      <c r="H28" s="44" t="s">
        <v>74</v>
      </c>
      <c r="I28" s="51" t="s">
        <v>328</v>
      </c>
    </row>
    <row r="29" spans="1:9" ht="28.2" x14ac:dyDescent="0.3">
      <c r="A29" s="38">
        <v>142</v>
      </c>
      <c r="B29" s="48" t="s">
        <v>329</v>
      </c>
      <c r="C29" s="66" t="s">
        <v>330</v>
      </c>
      <c r="D29" s="50">
        <v>140</v>
      </c>
      <c r="E29" s="42">
        <v>43373</v>
      </c>
      <c r="F29" s="43">
        <v>24320</v>
      </c>
      <c r="G29" s="43">
        <v>24320</v>
      </c>
      <c r="H29" s="44" t="s">
        <v>74</v>
      </c>
      <c r="I29" s="51" t="s">
        <v>331</v>
      </c>
    </row>
    <row r="30" spans="1:9" ht="42" x14ac:dyDescent="0.3">
      <c r="A30" s="38">
        <v>144</v>
      </c>
      <c r="B30" s="56" t="s">
        <v>333</v>
      </c>
      <c r="C30" s="49" t="s">
        <v>334</v>
      </c>
      <c r="D30" s="50">
        <v>142</v>
      </c>
      <c r="E30" s="69">
        <v>43388</v>
      </c>
      <c r="F30" s="43">
        <v>0</v>
      </c>
      <c r="G30" s="43"/>
      <c r="H30" s="44" t="s">
        <v>74</v>
      </c>
      <c r="I30" s="70" t="s">
        <v>335</v>
      </c>
    </row>
    <row r="31" spans="1:9" ht="28.2" x14ac:dyDescent="0.3">
      <c r="A31" s="38">
        <v>146</v>
      </c>
      <c r="B31" s="56" t="s">
        <v>336</v>
      </c>
      <c r="C31" s="49" t="s">
        <v>337</v>
      </c>
      <c r="D31" s="50">
        <v>144</v>
      </c>
      <c r="E31" s="69" t="s">
        <v>236</v>
      </c>
      <c r="F31" s="43">
        <v>0</v>
      </c>
      <c r="G31" s="43"/>
      <c r="H31" s="44" t="s">
        <v>74</v>
      </c>
      <c r="I31" s="70" t="s">
        <v>338</v>
      </c>
    </row>
    <row r="32" spans="1:9" ht="28.2" x14ac:dyDescent="0.3">
      <c r="A32" s="38">
        <v>155</v>
      </c>
      <c r="B32" s="54" t="s">
        <v>352</v>
      </c>
      <c r="C32" s="40" t="s">
        <v>353</v>
      </c>
      <c r="D32" s="50">
        <v>153</v>
      </c>
      <c r="E32" s="42">
        <v>43403</v>
      </c>
      <c r="F32" s="43">
        <v>364000</v>
      </c>
      <c r="G32" s="43">
        <v>364000</v>
      </c>
      <c r="H32" s="44" t="s">
        <v>74</v>
      </c>
      <c r="I32" s="70" t="s">
        <v>338</v>
      </c>
    </row>
    <row r="33" spans="1:9" x14ac:dyDescent="0.3">
      <c r="A33" s="38">
        <v>157</v>
      </c>
      <c r="B33" s="48" t="s">
        <v>303</v>
      </c>
      <c r="C33" s="40" t="s">
        <v>304</v>
      </c>
      <c r="D33" s="50">
        <v>155</v>
      </c>
      <c r="E33" s="42">
        <v>43403</v>
      </c>
      <c r="F33" s="43">
        <v>214060</v>
      </c>
      <c r="G33" s="43">
        <v>214060</v>
      </c>
      <c r="H33" s="44" t="s">
        <v>74</v>
      </c>
      <c r="I33" s="51" t="s">
        <v>356</v>
      </c>
    </row>
    <row r="34" spans="1:9" x14ac:dyDescent="0.3">
      <c r="A34" s="38">
        <v>139</v>
      </c>
      <c r="B34" s="48" t="s">
        <v>320</v>
      </c>
      <c r="C34" s="66" t="s">
        <v>321</v>
      </c>
      <c r="D34" s="50">
        <v>158</v>
      </c>
      <c r="E34" s="42">
        <v>43430</v>
      </c>
      <c r="F34" s="43">
        <v>141000</v>
      </c>
      <c r="G34" s="43">
        <v>141000</v>
      </c>
      <c r="H34" s="44" t="s">
        <v>74</v>
      </c>
      <c r="I34" s="51" t="s">
        <v>359</v>
      </c>
    </row>
    <row r="35" spans="1:9" ht="28.2" x14ac:dyDescent="0.3">
      <c r="A35" s="38">
        <v>108</v>
      </c>
      <c r="B35" s="39" t="s">
        <v>251</v>
      </c>
      <c r="C35" s="55" t="s">
        <v>252</v>
      </c>
      <c r="D35" s="41">
        <v>159</v>
      </c>
      <c r="E35" s="42">
        <v>43431</v>
      </c>
      <c r="F35" s="62">
        <v>45000</v>
      </c>
      <c r="G35" s="62">
        <v>45000</v>
      </c>
      <c r="H35" s="44" t="s">
        <v>74</v>
      </c>
      <c r="I35" s="45" t="s">
        <v>360</v>
      </c>
    </row>
    <row r="36" spans="1:9" x14ac:dyDescent="0.3">
      <c r="A36" s="38"/>
      <c r="B36" s="48"/>
      <c r="C36" s="66"/>
      <c r="D36" s="50"/>
      <c r="E36" s="42"/>
      <c r="F36" s="43"/>
      <c r="G36" s="43"/>
      <c r="H36" s="44"/>
      <c r="I36" s="51"/>
    </row>
    <row r="37" spans="1:9" x14ac:dyDescent="0.3">
      <c r="A37" s="106"/>
      <c r="B37" s="107" t="s">
        <v>363</v>
      </c>
      <c r="C37" s="106"/>
      <c r="D37" s="41"/>
      <c r="E37" s="41"/>
      <c r="F37" s="61">
        <f>SUM(F4:F36)</f>
        <v>13854589.199999999</v>
      </c>
      <c r="G37" s="61">
        <f>SUM(G4:G36)</f>
        <v>13854589.199999999</v>
      </c>
      <c r="H37" s="106"/>
      <c r="I37" s="108"/>
    </row>
    <row r="38" spans="1:9" x14ac:dyDescent="0.3">
      <c r="A38" s="33"/>
      <c r="B38" s="34"/>
      <c r="C38" s="33"/>
      <c r="D38" s="33"/>
      <c r="E38" s="35"/>
      <c r="F38" s="33"/>
      <c r="G38" s="33"/>
      <c r="H38" s="33"/>
      <c r="I38" s="33"/>
    </row>
    <row r="39" spans="1:9" x14ac:dyDescent="0.3">
      <c r="A39" s="33"/>
      <c r="B39" s="33"/>
      <c r="C39" s="33"/>
      <c r="D39" s="33"/>
      <c r="E39" s="35"/>
      <c r="F39" s="33"/>
      <c r="G39" s="33"/>
      <c r="H39" s="33"/>
      <c r="I39" s="33"/>
    </row>
    <row r="40" spans="1:9" x14ac:dyDescent="0.3">
      <c r="A40" s="33"/>
      <c r="B40" s="34"/>
      <c r="C40" s="33"/>
      <c r="D40" s="33"/>
      <c r="E40" s="35"/>
      <c r="F40" s="37"/>
      <c r="G40" s="37"/>
      <c r="H40" s="33"/>
      <c r="I40" s="36"/>
    </row>
    <row r="41" spans="1:9" x14ac:dyDescent="0.3">
      <c r="C41" s="1" t="s">
        <v>400</v>
      </c>
      <c r="D41" s="1"/>
      <c r="E41" s="1" t="s">
        <v>27</v>
      </c>
    </row>
    <row r="42" spans="1:9" x14ac:dyDescent="0.3">
      <c r="C42" s="1"/>
      <c r="D42" s="1"/>
      <c r="E42" s="1"/>
    </row>
    <row r="43" spans="1:9" x14ac:dyDescent="0.3">
      <c r="C43" s="1" t="s">
        <v>401</v>
      </c>
      <c r="D43" s="1"/>
      <c r="E43" s="1" t="s">
        <v>28</v>
      </c>
    </row>
  </sheetData>
  <autoFilter ref="A3:I35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0"/>
  <sheetViews>
    <sheetView topLeftCell="A130" workbookViewId="0">
      <selection activeCell="F138" sqref="F138"/>
    </sheetView>
  </sheetViews>
  <sheetFormatPr defaultRowHeight="14.4" x14ac:dyDescent="0.3"/>
  <cols>
    <col min="1" max="1" width="5.44140625" customWidth="1"/>
    <col min="2" max="2" width="56.6640625" customWidth="1"/>
    <col min="3" max="3" width="11.109375" customWidth="1"/>
    <col min="4" max="4" width="14.88671875" customWidth="1"/>
    <col min="5" max="6" width="17" customWidth="1"/>
    <col min="7" max="7" width="12.33203125" hidden="1" customWidth="1"/>
    <col min="9" max="9" width="43.5546875" customWidth="1"/>
  </cols>
  <sheetData>
    <row r="1" spans="1:10" x14ac:dyDescent="0.3">
      <c r="A1" s="126" t="s">
        <v>477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7.6" x14ac:dyDescent="0.3">
      <c r="A2" s="27" t="s">
        <v>54</v>
      </c>
      <c r="B2" s="27" t="s">
        <v>55</v>
      </c>
      <c r="C2" s="27" t="s">
        <v>57</v>
      </c>
      <c r="D2" s="27" t="s">
        <v>58</v>
      </c>
      <c r="E2" s="27" t="s">
        <v>59</v>
      </c>
      <c r="F2" s="27" t="s">
        <v>60</v>
      </c>
      <c r="G2" s="27"/>
      <c r="H2" s="27"/>
      <c r="I2" s="27" t="s">
        <v>61</v>
      </c>
    </row>
    <row r="3" spans="1:10" ht="28.2" x14ac:dyDescent="0.3">
      <c r="A3" s="38">
        <v>1</v>
      </c>
      <c r="B3" s="39" t="s">
        <v>62</v>
      </c>
      <c r="C3" s="40" t="s">
        <v>63</v>
      </c>
      <c r="D3" s="42">
        <v>43105</v>
      </c>
      <c r="E3" s="43">
        <v>1601600</v>
      </c>
      <c r="F3" s="43">
        <v>1601600</v>
      </c>
      <c r="G3" s="43">
        <f t="shared" ref="G3:G66" si="0">E3-F3</f>
        <v>0</v>
      </c>
      <c r="H3" s="44" t="s">
        <v>64</v>
      </c>
      <c r="I3" s="45" t="s">
        <v>65</v>
      </c>
    </row>
    <row r="4" spans="1:10" ht="28.2" x14ac:dyDescent="0.3">
      <c r="A4" s="38">
        <v>2</v>
      </c>
      <c r="B4" s="39" t="s">
        <v>66</v>
      </c>
      <c r="C4" s="40" t="s">
        <v>67</v>
      </c>
      <c r="D4" s="42">
        <v>43105</v>
      </c>
      <c r="E4" s="43">
        <v>280000</v>
      </c>
      <c r="F4" s="43">
        <v>280000</v>
      </c>
      <c r="G4" s="43">
        <f t="shared" si="0"/>
        <v>0</v>
      </c>
      <c r="H4" s="44" t="s">
        <v>64</v>
      </c>
      <c r="I4" s="45" t="s">
        <v>68</v>
      </c>
    </row>
    <row r="5" spans="1:10" ht="28.2" x14ac:dyDescent="0.3">
      <c r="A5" s="38">
        <v>3</v>
      </c>
      <c r="B5" s="48" t="s">
        <v>69</v>
      </c>
      <c r="C5" s="50">
        <v>1</v>
      </c>
      <c r="D5" s="42">
        <v>43108</v>
      </c>
      <c r="E5" s="43">
        <v>384129</v>
      </c>
      <c r="F5" s="43">
        <v>384129</v>
      </c>
      <c r="G5" s="43">
        <f t="shared" si="0"/>
        <v>0</v>
      </c>
      <c r="H5" s="44" t="s">
        <v>64</v>
      </c>
      <c r="I5" s="51" t="s">
        <v>70</v>
      </c>
    </row>
    <row r="6" spans="1:10" ht="28.2" x14ac:dyDescent="0.3">
      <c r="A6" s="38">
        <v>4</v>
      </c>
      <c r="B6" s="53" t="s">
        <v>71</v>
      </c>
      <c r="C6" s="50">
        <v>4</v>
      </c>
      <c r="D6" s="42">
        <v>43110</v>
      </c>
      <c r="E6" s="43">
        <v>240000</v>
      </c>
      <c r="F6" s="43">
        <f>218180+21820</f>
        <v>240000</v>
      </c>
      <c r="G6" s="43">
        <f t="shared" si="0"/>
        <v>0</v>
      </c>
      <c r="H6" s="44" t="s">
        <v>64</v>
      </c>
      <c r="I6" s="51" t="s">
        <v>72</v>
      </c>
    </row>
    <row r="7" spans="1:10" x14ac:dyDescent="0.3">
      <c r="A7" s="38">
        <v>5</v>
      </c>
      <c r="B7" s="39" t="s">
        <v>76</v>
      </c>
      <c r="C7" s="50">
        <v>6</v>
      </c>
      <c r="D7" s="42">
        <v>43110</v>
      </c>
      <c r="E7" s="43">
        <v>240480</v>
      </c>
      <c r="F7" s="43">
        <f>220440+20040</f>
        <v>240480</v>
      </c>
      <c r="G7" s="43">
        <f t="shared" si="0"/>
        <v>0</v>
      </c>
      <c r="H7" s="44" t="s">
        <v>64</v>
      </c>
      <c r="I7" s="45" t="s">
        <v>77</v>
      </c>
    </row>
    <row r="8" spans="1:10" ht="28.2" x14ac:dyDescent="0.3">
      <c r="A8" s="38">
        <v>6</v>
      </c>
      <c r="B8" s="39" t="s">
        <v>78</v>
      </c>
      <c r="C8" s="50">
        <v>7</v>
      </c>
      <c r="D8" s="42">
        <v>43110</v>
      </c>
      <c r="E8" s="43">
        <v>166404.9</v>
      </c>
      <c r="F8" s="43">
        <v>166404.9</v>
      </c>
      <c r="G8" s="43">
        <f t="shared" si="0"/>
        <v>0</v>
      </c>
      <c r="H8" s="44" t="s">
        <v>64</v>
      </c>
      <c r="I8" s="45" t="s">
        <v>79</v>
      </c>
    </row>
    <row r="9" spans="1:10" ht="42" x14ac:dyDescent="0.3">
      <c r="A9" s="38">
        <v>7</v>
      </c>
      <c r="B9" s="54" t="s">
        <v>80</v>
      </c>
      <c r="C9" s="41">
        <v>8</v>
      </c>
      <c r="D9" s="42">
        <v>43115</v>
      </c>
      <c r="E9" s="43">
        <v>401225</v>
      </c>
      <c r="F9" s="43">
        <v>401225</v>
      </c>
      <c r="G9" s="43">
        <f t="shared" si="0"/>
        <v>0</v>
      </c>
      <c r="H9" s="44" t="s">
        <v>64</v>
      </c>
      <c r="I9" s="45" t="s">
        <v>81</v>
      </c>
    </row>
    <row r="10" spans="1:10" ht="28.2" x14ac:dyDescent="0.3">
      <c r="A10" s="38">
        <v>8</v>
      </c>
      <c r="B10" s="54" t="s">
        <v>82</v>
      </c>
      <c r="C10" s="41">
        <v>9</v>
      </c>
      <c r="D10" s="42">
        <v>43116</v>
      </c>
      <c r="E10" s="43">
        <v>289617</v>
      </c>
      <c r="F10" s="43">
        <v>289617</v>
      </c>
      <c r="G10" s="43">
        <f t="shared" si="0"/>
        <v>0</v>
      </c>
      <c r="H10" s="44" t="s">
        <v>83</v>
      </c>
      <c r="I10" s="45" t="s">
        <v>84</v>
      </c>
    </row>
    <row r="11" spans="1:10" x14ac:dyDescent="0.3">
      <c r="A11" s="38">
        <v>9</v>
      </c>
      <c r="B11" s="39" t="s">
        <v>88</v>
      </c>
      <c r="C11" s="41">
        <v>11</v>
      </c>
      <c r="D11" s="42">
        <v>43117</v>
      </c>
      <c r="E11" s="43">
        <v>1200000</v>
      </c>
      <c r="F11" s="43">
        <v>1200000</v>
      </c>
      <c r="G11" s="43">
        <f t="shared" si="0"/>
        <v>0</v>
      </c>
      <c r="H11" s="44" t="s">
        <v>64</v>
      </c>
      <c r="I11" s="45" t="s">
        <v>403</v>
      </c>
    </row>
    <row r="12" spans="1:10" x14ac:dyDescent="0.3">
      <c r="A12" s="38">
        <v>10</v>
      </c>
      <c r="B12" s="39" t="s">
        <v>89</v>
      </c>
      <c r="C12" s="41">
        <v>12</v>
      </c>
      <c r="D12" s="42">
        <v>43119</v>
      </c>
      <c r="E12" s="43">
        <v>230000</v>
      </c>
      <c r="F12" s="43">
        <v>230000</v>
      </c>
      <c r="G12" s="43">
        <f t="shared" si="0"/>
        <v>0</v>
      </c>
      <c r="H12" s="44" t="s">
        <v>90</v>
      </c>
      <c r="I12" s="45" t="s">
        <v>91</v>
      </c>
    </row>
    <row r="13" spans="1:10" ht="55.8" x14ac:dyDescent="0.3">
      <c r="A13" s="38">
        <v>11</v>
      </c>
      <c r="B13" s="39" t="s">
        <v>89</v>
      </c>
      <c r="C13" s="41">
        <v>13</v>
      </c>
      <c r="D13" s="42">
        <v>43119</v>
      </c>
      <c r="E13" s="43">
        <v>502086</v>
      </c>
      <c r="F13" s="43">
        <v>502086</v>
      </c>
      <c r="G13" s="43">
        <f t="shared" si="0"/>
        <v>0</v>
      </c>
      <c r="H13" s="44" t="s">
        <v>64</v>
      </c>
      <c r="I13" s="45" t="s">
        <v>92</v>
      </c>
    </row>
    <row r="14" spans="1:10" ht="42" x14ac:dyDescent="0.3">
      <c r="A14" s="38">
        <v>12</v>
      </c>
      <c r="B14" s="54" t="s">
        <v>93</v>
      </c>
      <c r="C14" s="41">
        <v>14</v>
      </c>
      <c r="D14" s="42">
        <v>43119</v>
      </c>
      <c r="E14" s="43">
        <v>507792</v>
      </c>
      <c r="F14" s="43">
        <v>507792</v>
      </c>
      <c r="G14" s="43">
        <f t="shared" si="0"/>
        <v>0</v>
      </c>
      <c r="H14" s="44" t="s">
        <v>64</v>
      </c>
      <c r="I14" s="45" t="s">
        <v>94</v>
      </c>
    </row>
    <row r="15" spans="1:10" x14ac:dyDescent="0.3">
      <c r="A15" s="38">
        <v>13</v>
      </c>
      <c r="B15" s="54" t="s">
        <v>95</v>
      </c>
      <c r="C15" s="41">
        <v>15</v>
      </c>
      <c r="D15" s="42">
        <v>43123</v>
      </c>
      <c r="E15" s="43">
        <v>224900</v>
      </c>
      <c r="F15" s="43">
        <v>224900</v>
      </c>
      <c r="G15" s="43">
        <f t="shared" si="0"/>
        <v>0</v>
      </c>
      <c r="H15" s="44" t="s">
        <v>64</v>
      </c>
      <c r="I15" s="45" t="s">
        <v>96</v>
      </c>
    </row>
    <row r="16" spans="1:10" x14ac:dyDescent="0.3">
      <c r="A16" s="38">
        <v>14</v>
      </c>
      <c r="B16" s="56" t="s">
        <v>97</v>
      </c>
      <c r="C16" s="41">
        <v>16</v>
      </c>
      <c r="D16" s="42">
        <v>43119</v>
      </c>
      <c r="E16" s="43">
        <v>200000</v>
      </c>
      <c r="F16" s="43">
        <f>183334+16666</f>
        <v>200000</v>
      </c>
      <c r="G16" s="43">
        <f t="shared" si="0"/>
        <v>0</v>
      </c>
      <c r="H16" s="44" t="s">
        <v>64</v>
      </c>
      <c r="I16" s="45" t="s">
        <v>98</v>
      </c>
    </row>
    <row r="17" spans="1:9" ht="42" x14ac:dyDescent="0.3">
      <c r="A17" s="38">
        <v>15</v>
      </c>
      <c r="B17" s="39" t="s">
        <v>99</v>
      </c>
      <c r="C17" s="41">
        <v>17</v>
      </c>
      <c r="D17" s="42">
        <v>43119</v>
      </c>
      <c r="E17" s="43">
        <v>204000</v>
      </c>
      <c r="F17" s="43">
        <f>187000+17000</f>
        <v>204000</v>
      </c>
      <c r="G17" s="43">
        <f t="shared" si="0"/>
        <v>0</v>
      </c>
      <c r="H17" s="44" t="s">
        <v>64</v>
      </c>
      <c r="I17" s="45" t="s">
        <v>100</v>
      </c>
    </row>
    <row r="18" spans="1:9" ht="28.2" x14ac:dyDescent="0.3">
      <c r="A18" s="38">
        <v>16</v>
      </c>
      <c r="B18" s="56" t="s">
        <v>101</v>
      </c>
      <c r="C18" s="50">
        <v>18</v>
      </c>
      <c r="D18" s="42">
        <v>43119</v>
      </c>
      <c r="E18" s="43">
        <v>30000</v>
      </c>
      <c r="F18" s="43">
        <v>30000</v>
      </c>
      <c r="G18" s="43">
        <f t="shared" si="0"/>
        <v>0</v>
      </c>
      <c r="H18" s="44" t="s">
        <v>64</v>
      </c>
      <c r="I18" s="45" t="s">
        <v>102</v>
      </c>
    </row>
    <row r="19" spans="1:9" ht="28.2" x14ac:dyDescent="0.3">
      <c r="A19" s="38">
        <v>17</v>
      </c>
      <c r="B19" s="39" t="s">
        <v>103</v>
      </c>
      <c r="C19" s="50">
        <v>19</v>
      </c>
      <c r="D19" s="42">
        <v>43124</v>
      </c>
      <c r="E19" s="43">
        <v>84000</v>
      </c>
      <c r="F19" s="43">
        <v>84000</v>
      </c>
      <c r="G19" s="43">
        <f t="shared" si="0"/>
        <v>0</v>
      </c>
      <c r="H19" s="44" t="s">
        <v>64</v>
      </c>
      <c r="I19" s="45" t="s">
        <v>104</v>
      </c>
    </row>
    <row r="20" spans="1:9" ht="28.2" x14ac:dyDescent="0.3">
      <c r="A20" s="38">
        <v>18</v>
      </c>
      <c r="B20" s="39" t="s">
        <v>105</v>
      </c>
      <c r="C20" s="50">
        <v>20</v>
      </c>
      <c r="D20" s="42">
        <v>43124</v>
      </c>
      <c r="E20" s="43">
        <v>55000</v>
      </c>
      <c r="F20" s="43">
        <v>55000</v>
      </c>
      <c r="G20" s="43">
        <f t="shared" si="0"/>
        <v>0</v>
      </c>
      <c r="H20" s="44" t="s">
        <v>83</v>
      </c>
      <c r="I20" s="45" t="s">
        <v>106</v>
      </c>
    </row>
    <row r="21" spans="1:9" ht="28.2" x14ac:dyDescent="0.3">
      <c r="A21" s="38">
        <v>19</v>
      </c>
      <c r="B21" s="39" t="s">
        <v>107</v>
      </c>
      <c r="C21" s="50">
        <v>23</v>
      </c>
      <c r="D21" s="42">
        <v>43125</v>
      </c>
      <c r="E21" s="43">
        <v>222000</v>
      </c>
      <c r="F21" s="43">
        <f>203500+18500</f>
        <v>222000</v>
      </c>
      <c r="G21" s="43">
        <f t="shared" si="0"/>
        <v>0</v>
      </c>
      <c r="H21" s="44" t="s">
        <v>64</v>
      </c>
      <c r="I21" s="45" t="s">
        <v>108</v>
      </c>
    </row>
    <row r="22" spans="1:9" ht="28.2" x14ac:dyDescent="0.3">
      <c r="A22" s="38">
        <v>20</v>
      </c>
      <c r="B22" s="39" t="s">
        <v>109</v>
      </c>
      <c r="C22" s="50">
        <v>24</v>
      </c>
      <c r="D22" s="42">
        <v>43136</v>
      </c>
      <c r="E22" s="43">
        <v>240000</v>
      </c>
      <c r="F22" s="43">
        <f>218180+21820</f>
        <v>240000</v>
      </c>
      <c r="G22" s="43">
        <f t="shared" si="0"/>
        <v>0</v>
      </c>
      <c r="H22" s="44" t="s">
        <v>64</v>
      </c>
      <c r="I22" s="45" t="s">
        <v>110</v>
      </c>
    </row>
    <row r="23" spans="1:9" ht="28.2" x14ac:dyDescent="0.3">
      <c r="A23" s="38">
        <v>21</v>
      </c>
      <c r="B23" s="39" t="s">
        <v>109</v>
      </c>
      <c r="C23" s="50">
        <v>26</v>
      </c>
      <c r="D23" s="42">
        <v>43136</v>
      </c>
      <c r="E23" s="43">
        <v>940000</v>
      </c>
      <c r="F23" s="43">
        <f>854528+85472</f>
        <v>940000</v>
      </c>
      <c r="G23" s="43">
        <f t="shared" si="0"/>
        <v>0</v>
      </c>
      <c r="H23" s="44" t="s">
        <v>64</v>
      </c>
      <c r="I23" s="45" t="s">
        <v>111</v>
      </c>
    </row>
    <row r="24" spans="1:9" ht="28.2" x14ac:dyDescent="0.3">
      <c r="A24" s="38">
        <v>22</v>
      </c>
      <c r="B24" s="56" t="s">
        <v>97</v>
      </c>
      <c r="C24" s="41">
        <v>27</v>
      </c>
      <c r="D24" s="42">
        <v>43137</v>
      </c>
      <c r="E24" s="43">
        <v>424000</v>
      </c>
      <c r="F24" s="43">
        <v>424000</v>
      </c>
      <c r="G24" s="43">
        <f t="shared" si="0"/>
        <v>0</v>
      </c>
      <c r="H24" s="44" t="s">
        <v>90</v>
      </c>
      <c r="I24" s="45" t="s">
        <v>112</v>
      </c>
    </row>
    <row r="25" spans="1:9" ht="42" x14ac:dyDescent="0.3">
      <c r="A25" s="38">
        <v>23</v>
      </c>
      <c r="B25" s="56" t="s">
        <v>113</v>
      </c>
      <c r="C25" s="41">
        <v>28</v>
      </c>
      <c r="D25" s="42">
        <v>43137</v>
      </c>
      <c r="E25" s="43">
        <v>276000</v>
      </c>
      <c r="F25" s="43">
        <v>276000</v>
      </c>
      <c r="G25" s="43">
        <f t="shared" si="0"/>
        <v>0</v>
      </c>
      <c r="H25" s="44" t="s">
        <v>64</v>
      </c>
      <c r="I25" s="45" t="s">
        <v>114</v>
      </c>
    </row>
    <row r="26" spans="1:9" x14ac:dyDescent="0.3">
      <c r="A26" s="38">
        <v>24</v>
      </c>
      <c r="B26" s="54" t="s">
        <v>115</v>
      </c>
      <c r="C26" s="41">
        <v>29</v>
      </c>
      <c r="D26" s="42">
        <v>43137</v>
      </c>
      <c r="E26" s="43">
        <v>1908300</v>
      </c>
      <c r="F26" s="43">
        <v>1908300</v>
      </c>
      <c r="G26" s="43">
        <f t="shared" si="0"/>
        <v>0</v>
      </c>
      <c r="H26" s="44" t="s">
        <v>64</v>
      </c>
      <c r="I26" s="45" t="s">
        <v>116</v>
      </c>
    </row>
    <row r="27" spans="1:9" ht="42" x14ac:dyDescent="0.3">
      <c r="A27" s="38">
        <v>25</v>
      </c>
      <c r="B27" s="54" t="s">
        <v>117</v>
      </c>
      <c r="C27" s="41">
        <v>30</v>
      </c>
      <c r="D27" s="42">
        <v>43139</v>
      </c>
      <c r="E27" s="43">
        <v>2562080</v>
      </c>
      <c r="F27" s="43">
        <v>2562080</v>
      </c>
      <c r="G27" s="43">
        <f t="shared" si="0"/>
        <v>0</v>
      </c>
      <c r="H27" s="44" t="s">
        <v>90</v>
      </c>
      <c r="I27" s="45" t="s">
        <v>118</v>
      </c>
    </row>
    <row r="28" spans="1:9" x14ac:dyDescent="0.3">
      <c r="A28" s="38">
        <v>26</v>
      </c>
      <c r="B28" s="54" t="s">
        <v>117</v>
      </c>
      <c r="C28" s="41">
        <v>31</v>
      </c>
      <c r="D28" s="42">
        <v>43139</v>
      </c>
      <c r="E28" s="43">
        <v>172300</v>
      </c>
      <c r="F28" s="43">
        <v>172300</v>
      </c>
      <c r="G28" s="43">
        <f t="shared" si="0"/>
        <v>0</v>
      </c>
      <c r="H28" s="44" t="s">
        <v>64</v>
      </c>
      <c r="I28" s="45" t="s">
        <v>119</v>
      </c>
    </row>
    <row r="29" spans="1:9" x14ac:dyDescent="0.3">
      <c r="A29" s="38">
        <v>27</v>
      </c>
      <c r="B29" s="54" t="s">
        <v>120</v>
      </c>
      <c r="C29" s="41">
        <v>32</v>
      </c>
      <c r="D29" s="42">
        <v>43139</v>
      </c>
      <c r="E29" s="43">
        <v>220000</v>
      </c>
      <c r="F29" s="43">
        <v>220000</v>
      </c>
      <c r="G29" s="43">
        <f t="shared" si="0"/>
        <v>0</v>
      </c>
      <c r="H29" s="44" t="s">
        <v>64</v>
      </c>
      <c r="I29" s="45" t="s">
        <v>122</v>
      </c>
    </row>
    <row r="30" spans="1:9" ht="28.2" x14ac:dyDescent="0.3">
      <c r="A30" s="38">
        <v>28</v>
      </c>
      <c r="B30" s="39" t="s">
        <v>123</v>
      </c>
      <c r="C30" s="40" t="s">
        <v>124</v>
      </c>
      <c r="D30" s="42">
        <v>43139</v>
      </c>
      <c r="E30" s="43">
        <v>239800</v>
      </c>
      <c r="F30" s="43">
        <f>218000+21800</f>
        <v>239800</v>
      </c>
      <c r="G30" s="43">
        <f t="shared" si="0"/>
        <v>0</v>
      </c>
      <c r="H30" s="44" t="s">
        <v>64</v>
      </c>
      <c r="I30" s="45" t="s">
        <v>125</v>
      </c>
    </row>
    <row r="31" spans="1:9" ht="55.8" x14ac:dyDescent="0.3">
      <c r="A31" s="38">
        <v>29</v>
      </c>
      <c r="B31" s="39" t="s">
        <v>130</v>
      </c>
      <c r="C31" s="40" t="s">
        <v>131</v>
      </c>
      <c r="D31" s="42">
        <v>43144</v>
      </c>
      <c r="E31" s="43">
        <v>324240</v>
      </c>
      <c r="F31" s="43">
        <v>324240</v>
      </c>
      <c r="G31" s="43">
        <f t="shared" si="0"/>
        <v>0</v>
      </c>
      <c r="H31" s="44" t="s">
        <v>64</v>
      </c>
      <c r="I31" s="45" t="s">
        <v>132</v>
      </c>
    </row>
    <row r="32" spans="1:9" ht="28.2" x14ac:dyDescent="0.3">
      <c r="A32" s="38">
        <v>30</v>
      </c>
      <c r="B32" s="39" t="s">
        <v>99</v>
      </c>
      <c r="C32" s="58">
        <v>38</v>
      </c>
      <c r="D32" s="42">
        <v>43143</v>
      </c>
      <c r="E32" s="59">
        <v>1800000</v>
      </c>
      <c r="F32" s="59">
        <v>1800000</v>
      </c>
      <c r="G32" s="43">
        <f t="shared" si="0"/>
        <v>0</v>
      </c>
      <c r="H32" s="44" t="s">
        <v>64</v>
      </c>
      <c r="I32" s="57" t="s">
        <v>133</v>
      </c>
    </row>
    <row r="33" spans="1:9" ht="42" x14ac:dyDescent="0.3">
      <c r="A33" s="38">
        <v>31</v>
      </c>
      <c r="B33" s="39" t="s">
        <v>99</v>
      </c>
      <c r="C33" s="41">
        <v>39</v>
      </c>
      <c r="D33" s="42">
        <v>43143</v>
      </c>
      <c r="E33" s="43">
        <v>684000</v>
      </c>
      <c r="F33" s="43">
        <f>621819+62181</f>
        <v>684000</v>
      </c>
      <c r="G33" s="43">
        <f t="shared" si="0"/>
        <v>0</v>
      </c>
      <c r="H33" s="44" t="s">
        <v>64</v>
      </c>
      <c r="I33" s="45" t="s">
        <v>134</v>
      </c>
    </row>
    <row r="34" spans="1:9" ht="42" x14ac:dyDescent="0.3">
      <c r="A34" s="38">
        <v>32</v>
      </c>
      <c r="B34" s="39" t="s">
        <v>135</v>
      </c>
      <c r="C34" s="50">
        <v>41</v>
      </c>
      <c r="D34" s="42">
        <v>43143</v>
      </c>
      <c r="E34" s="43">
        <v>2338532.2400000002</v>
      </c>
      <c r="F34" s="43">
        <v>2338532.2400000002</v>
      </c>
      <c r="G34" s="43">
        <f t="shared" si="0"/>
        <v>0</v>
      </c>
      <c r="H34" s="44" t="s">
        <v>64</v>
      </c>
      <c r="I34" s="45" t="s">
        <v>136</v>
      </c>
    </row>
    <row r="35" spans="1:9" ht="28.2" x14ac:dyDescent="0.3">
      <c r="A35" s="38">
        <v>33</v>
      </c>
      <c r="B35" s="39" t="s">
        <v>137</v>
      </c>
      <c r="C35" s="50">
        <v>42</v>
      </c>
      <c r="D35" s="42">
        <v>43150</v>
      </c>
      <c r="E35" s="43">
        <v>240000</v>
      </c>
      <c r="F35" s="43">
        <f>218190+21810</f>
        <v>240000</v>
      </c>
      <c r="G35" s="43">
        <f t="shared" si="0"/>
        <v>0</v>
      </c>
      <c r="H35" s="44" t="s">
        <v>64</v>
      </c>
      <c r="I35" s="45" t="s">
        <v>139</v>
      </c>
    </row>
    <row r="36" spans="1:9" x14ac:dyDescent="0.3">
      <c r="A36" s="38">
        <v>34</v>
      </c>
      <c r="B36" s="39" t="s">
        <v>66</v>
      </c>
      <c r="C36" s="40" t="s">
        <v>140</v>
      </c>
      <c r="D36" s="42">
        <v>43151</v>
      </c>
      <c r="E36" s="43">
        <v>1650000</v>
      </c>
      <c r="F36" s="43">
        <f>1485000+165000</f>
        <v>1650000</v>
      </c>
      <c r="G36" s="43">
        <f t="shared" si="0"/>
        <v>0</v>
      </c>
      <c r="H36" s="44" t="s">
        <v>64</v>
      </c>
      <c r="I36" s="45" t="s">
        <v>141</v>
      </c>
    </row>
    <row r="37" spans="1:9" ht="28.2" x14ac:dyDescent="0.3">
      <c r="A37" s="38">
        <v>35</v>
      </c>
      <c r="B37" s="39" t="s">
        <v>62</v>
      </c>
      <c r="C37" s="40" t="s">
        <v>142</v>
      </c>
      <c r="D37" s="42">
        <v>43152</v>
      </c>
      <c r="E37" s="43">
        <v>10080000</v>
      </c>
      <c r="F37" s="43">
        <f>9072000+1008000</f>
        <v>10080000</v>
      </c>
      <c r="G37" s="43">
        <f t="shared" si="0"/>
        <v>0</v>
      </c>
      <c r="H37" s="44" t="s">
        <v>64</v>
      </c>
      <c r="I37" s="45" t="s">
        <v>143</v>
      </c>
    </row>
    <row r="38" spans="1:9" ht="28.2" x14ac:dyDescent="0.3">
      <c r="A38" s="38">
        <v>36</v>
      </c>
      <c r="B38" s="39" t="s">
        <v>144</v>
      </c>
      <c r="C38" s="41">
        <v>45</v>
      </c>
      <c r="D38" s="42">
        <v>43150</v>
      </c>
      <c r="E38" s="43">
        <v>207500</v>
      </c>
      <c r="F38" s="43">
        <v>207500</v>
      </c>
      <c r="G38" s="43">
        <f t="shared" si="0"/>
        <v>0</v>
      </c>
      <c r="H38" s="44" t="s">
        <v>64</v>
      </c>
      <c r="I38" s="45" t="s">
        <v>145</v>
      </c>
    </row>
    <row r="39" spans="1:9" x14ac:dyDescent="0.3">
      <c r="A39" s="38">
        <v>37</v>
      </c>
      <c r="B39" s="39" t="s">
        <v>99</v>
      </c>
      <c r="C39" s="41">
        <v>46</v>
      </c>
      <c r="D39" s="42">
        <v>43151</v>
      </c>
      <c r="E39" s="43">
        <v>890000</v>
      </c>
      <c r="F39" s="43">
        <v>890000</v>
      </c>
      <c r="G39" s="43">
        <f t="shared" si="0"/>
        <v>0</v>
      </c>
      <c r="H39" s="44" t="s">
        <v>64</v>
      </c>
      <c r="I39" s="45" t="s">
        <v>146</v>
      </c>
    </row>
    <row r="40" spans="1:9" ht="55.8" x14ac:dyDescent="0.3">
      <c r="A40" s="38">
        <v>38</v>
      </c>
      <c r="B40" s="39" t="s">
        <v>147</v>
      </c>
      <c r="C40" s="41">
        <v>47</v>
      </c>
      <c r="D40" s="42">
        <v>43151</v>
      </c>
      <c r="E40" s="43">
        <v>350234.08</v>
      </c>
      <c r="F40" s="43">
        <v>350234.08</v>
      </c>
      <c r="G40" s="43">
        <f t="shared" si="0"/>
        <v>0</v>
      </c>
      <c r="H40" s="44" t="s">
        <v>64</v>
      </c>
      <c r="I40" s="45" t="s">
        <v>148</v>
      </c>
    </row>
    <row r="41" spans="1:9" ht="28.2" x14ac:dyDescent="0.3">
      <c r="A41" s="38">
        <v>39</v>
      </c>
      <c r="B41" s="39" t="s">
        <v>149</v>
      </c>
      <c r="C41" s="41">
        <v>48</v>
      </c>
      <c r="D41" s="42">
        <v>43153</v>
      </c>
      <c r="E41" s="43">
        <v>32135</v>
      </c>
      <c r="F41" s="43">
        <v>32135</v>
      </c>
      <c r="G41" s="43">
        <f t="shared" si="0"/>
        <v>0</v>
      </c>
      <c r="H41" s="44" t="s">
        <v>83</v>
      </c>
      <c r="I41" s="45" t="s">
        <v>150</v>
      </c>
    </row>
    <row r="42" spans="1:9" ht="42" x14ac:dyDescent="0.3">
      <c r="A42" s="38">
        <v>40</v>
      </c>
      <c r="B42" s="39" t="s">
        <v>151</v>
      </c>
      <c r="C42" s="41">
        <v>49</v>
      </c>
      <c r="D42" s="42">
        <v>43151</v>
      </c>
      <c r="E42" s="43">
        <v>25000</v>
      </c>
      <c r="F42" s="43">
        <v>25000</v>
      </c>
      <c r="G42" s="43">
        <f t="shared" si="0"/>
        <v>0</v>
      </c>
      <c r="H42" s="44" t="s">
        <v>83</v>
      </c>
      <c r="I42" s="45" t="s">
        <v>152</v>
      </c>
    </row>
    <row r="43" spans="1:9" ht="69.599999999999994" x14ac:dyDescent="0.3">
      <c r="A43" s="38">
        <v>41</v>
      </c>
      <c r="B43" s="39" t="s">
        <v>153</v>
      </c>
      <c r="C43" s="41">
        <v>51</v>
      </c>
      <c r="D43" s="42">
        <v>43152</v>
      </c>
      <c r="E43" s="43">
        <v>180000</v>
      </c>
      <c r="F43" s="43">
        <v>180000</v>
      </c>
      <c r="G43" s="43">
        <f t="shared" si="0"/>
        <v>0</v>
      </c>
      <c r="H43" s="44" t="s">
        <v>83</v>
      </c>
      <c r="I43" s="45" t="s">
        <v>154</v>
      </c>
    </row>
    <row r="44" spans="1:9" ht="42" x14ac:dyDescent="0.3">
      <c r="A44" s="38">
        <v>42</v>
      </c>
      <c r="B44" s="39" t="s">
        <v>155</v>
      </c>
      <c r="C44" s="41">
        <v>52</v>
      </c>
      <c r="D44" s="42">
        <v>43152</v>
      </c>
      <c r="E44" s="43">
        <v>1370000</v>
      </c>
      <c r="F44" s="43">
        <v>1370000</v>
      </c>
      <c r="G44" s="43">
        <f t="shared" si="0"/>
        <v>0</v>
      </c>
      <c r="H44" s="44" t="s">
        <v>83</v>
      </c>
      <c r="I44" s="45" t="s">
        <v>156</v>
      </c>
    </row>
    <row r="45" spans="1:9" ht="28.2" x14ac:dyDescent="0.3">
      <c r="A45" s="38">
        <v>43</v>
      </c>
      <c r="B45" s="39" t="s">
        <v>157</v>
      </c>
      <c r="C45" s="41">
        <v>54</v>
      </c>
      <c r="D45" s="42">
        <v>43152</v>
      </c>
      <c r="E45" s="43">
        <v>204000</v>
      </c>
      <c r="F45" s="43">
        <v>204000</v>
      </c>
      <c r="G45" s="43">
        <f t="shared" si="0"/>
        <v>0</v>
      </c>
      <c r="H45" s="44" t="s">
        <v>64</v>
      </c>
      <c r="I45" s="45" t="s">
        <v>160</v>
      </c>
    </row>
    <row r="46" spans="1:9" ht="55.8" x14ac:dyDescent="0.3">
      <c r="A46" s="38">
        <v>44</v>
      </c>
      <c r="B46" s="60" t="s">
        <v>162</v>
      </c>
      <c r="C46" s="41">
        <v>57</v>
      </c>
      <c r="D46" s="42">
        <v>43152</v>
      </c>
      <c r="E46" s="43">
        <v>455000</v>
      </c>
      <c r="F46" s="43">
        <v>455000</v>
      </c>
      <c r="G46" s="43">
        <f t="shared" si="0"/>
        <v>0</v>
      </c>
      <c r="H46" s="44" t="s">
        <v>83</v>
      </c>
      <c r="I46" s="45" t="s">
        <v>163</v>
      </c>
    </row>
    <row r="47" spans="1:9" ht="28.2" x14ac:dyDescent="0.3">
      <c r="A47" s="38">
        <v>45</v>
      </c>
      <c r="B47" s="54" t="s">
        <v>164</v>
      </c>
      <c r="C47" s="41">
        <v>59</v>
      </c>
      <c r="D47" s="42">
        <v>43158</v>
      </c>
      <c r="E47" s="43">
        <v>196900</v>
      </c>
      <c r="F47" s="43">
        <v>196900</v>
      </c>
      <c r="G47" s="43">
        <f t="shared" si="0"/>
        <v>0</v>
      </c>
      <c r="H47" s="44" t="s">
        <v>64</v>
      </c>
      <c r="I47" s="45" t="s">
        <v>165</v>
      </c>
    </row>
    <row r="48" spans="1:9" x14ac:dyDescent="0.3">
      <c r="A48" s="38">
        <v>46</v>
      </c>
      <c r="B48" s="39" t="s">
        <v>166</v>
      </c>
      <c r="C48" s="41">
        <v>60</v>
      </c>
      <c r="D48" s="42">
        <v>43161</v>
      </c>
      <c r="E48" s="43">
        <v>600000</v>
      </c>
      <c r="F48" s="43">
        <v>600000</v>
      </c>
      <c r="G48" s="43">
        <f t="shared" si="0"/>
        <v>0</v>
      </c>
      <c r="H48" s="44" t="s">
        <v>64</v>
      </c>
      <c r="I48" s="45" t="s">
        <v>167</v>
      </c>
    </row>
    <row r="49" spans="1:9" x14ac:dyDescent="0.3">
      <c r="A49" s="38">
        <v>47</v>
      </c>
      <c r="B49" s="39" t="s">
        <v>170</v>
      </c>
      <c r="C49" s="41">
        <v>62</v>
      </c>
      <c r="D49" s="42">
        <v>43164</v>
      </c>
      <c r="E49" s="43">
        <v>887500</v>
      </c>
      <c r="F49" s="43">
        <v>887500</v>
      </c>
      <c r="G49" s="43">
        <f t="shared" si="0"/>
        <v>0</v>
      </c>
      <c r="H49" s="44" t="s">
        <v>64</v>
      </c>
      <c r="I49" s="45" t="s">
        <v>171</v>
      </c>
    </row>
    <row r="50" spans="1:9" x14ac:dyDescent="0.3">
      <c r="A50" s="38">
        <v>48</v>
      </c>
      <c r="B50" s="54" t="s">
        <v>173</v>
      </c>
      <c r="C50" s="41">
        <v>64</v>
      </c>
      <c r="D50" s="42">
        <v>43164</v>
      </c>
      <c r="E50" s="43">
        <v>581740</v>
      </c>
      <c r="F50" s="43">
        <v>581740</v>
      </c>
      <c r="G50" s="43">
        <f t="shared" si="0"/>
        <v>0</v>
      </c>
      <c r="H50" s="44" t="s">
        <v>64</v>
      </c>
      <c r="I50" s="45" t="s">
        <v>174</v>
      </c>
    </row>
    <row r="51" spans="1:9" ht="28.2" x14ac:dyDescent="0.3">
      <c r="A51" s="38">
        <v>49</v>
      </c>
      <c r="B51" s="54" t="s">
        <v>176</v>
      </c>
      <c r="C51" s="41">
        <v>66</v>
      </c>
      <c r="D51" s="42">
        <v>43166</v>
      </c>
      <c r="E51" s="43">
        <v>360000</v>
      </c>
      <c r="F51" s="43">
        <v>360000</v>
      </c>
      <c r="G51" s="43">
        <f t="shared" si="0"/>
        <v>0</v>
      </c>
      <c r="H51" s="44" t="s">
        <v>83</v>
      </c>
      <c r="I51" s="45" t="s">
        <v>177</v>
      </c>
    </row>
    <row r="52" spans="1:9" ht="42" x14ac:dyDescent="0.3">
      <c r="A52" s="38">
        <v>50</v>
      </c>
      <c r="B52" s="54" t="s">
        <v>181</v>
      </c>
      <c r="C52" s="41"/>
      <c r="D52" s="43"/>
      <c r="E52" s="61"/>
      <c r="F52" s="61"/>
      <c r="G52" s="43">
        <f t="shared" si="0"/>
        <v>0</v>
      </c>
      <c r="H52" s="44" t="s">
        <v>64</v>
      </c>
      <c r="I52" s="45" t="s">
        <v>182</v>
      </c>
    </row>
    <row r="53" spans="1:9" ht="28.2" x14ac:dyDescent="0.3">
      <c r="A53" s="38">
        <v>51</v>
      </c>
      <c r="B53" s="54" t="s">
        <v>185</v>
      </c>
      <c r="C53" s="41">
        <v>72</v>
      </c>
      <c r="D53" s="42">
        <v>43175</v>
      </c>
      <c r="E53" s="62">
        <v>240000</v>
      </c>
      <c r="F53" s="62">
        <v>240000</v>
      </c>
      <c r="G53" s="43">
        <f t="shared" si="0"/>
        <v>0</v>
      </c>
      <c r="H53" s="44" t="s">
        <v>64</v>
      </c>
      <c r="I53" s="45" t="s">
        <v>186</v>
      </c>
    </row>
    <row r="54" spans="1:9" x14ac:dyDescent="0.3">
      <c r="A54" s="38">
        <v>52</v>
      </c>
      <c r="B54" s="54" t="s">
        <v>190</v>
      </c>
      <c r="C54" s="41">
        <v>75</v>
      </c>
      <c r="D54" s="42">
        <v>43196</v>
      </c>
      <c r="E54" s="62">
        <v>232200</v>
      </c>
      <c r="F54" s="62">
        <v>232200</v>
      </c>
      <c r="G54" s="43">
        <f t="shared" si="0"/>
        <v>0</v>
      </c>
      <c r="H54" s="44" t="s">
        <v>90</v>
      </c>
      <c r="I54" s="45" t="s">
        <v>191</v>
      </c>
    </row>
    <row r="55" spans="1:9" x14ac:dyDescent="0.3">
      <c r="A55" s="38">
        <v>53</v>
      </c>
      <c r="B55" s="54" t="s">
        <v>190</v>
      </c>
      <c r="C55" s="41">
        <v>76</v>
      </c>
      <c r="D55" s="42">
        <v>43196</v>
      </c>
      <c r="E55" s="62">
        <v>240000</v>
      </c>
      <c r="F55" s="62">
        <v>240000</v>
      </c>
      <c r="G55" s="43">
        <f t="shared" si="0"/>
        <v>0</v>
      </c>
      <c r="H55" s="44" t="s">
        <v>90</v>
      </c>
      <c r="I55" s="63" t="s">
        <v>192</v>
      </c>
    </row>
    <row r="56" spans="1:9" ht="42" x14ac:dyDescent="0.3">
      <c r="A56" s="38">
        <v>54</v>
      </c>
      <c r="B56" s="54" t="s">
        <v>176</v>
      </c>
      <c r="C56" s="41">
        <v>77</v>
      </c>
      <c r="D56" s="42">
        <v>43195</v>
      </c>
      <c r="E56" s="62">
        <v>90000</v>
      </c>
      <c r="F56" s="62">
        <v>90000</v>
      </c>
      <c r="G56" s="43">
        <f t="shared" si="0"/>
        <v>0</v>
      </c>
      <c r="H56" s="44" t="s">
        <v>83</v>
      </c>
      <c r="I56" s="51" t="s">
        <v>193</v>
      </c>
    </row>
    <row r="57" spans="1:9" ht="83.4" x14ac:dyDescent="0.3">
      <c r="A57" s="38">
        <v>55</v>
      </c>
      <c r="B57" s="54" t="s">
        <v>194</v>
      </c>
      <c r="C57" s="41">
        <v>78</v>
      </c>
      <c r="D57" s="42">
        <v>43195</v>
      </c>
      <c r="E57" s="62">
        <v>200000</v>
      </c>
      <c r="F57" s="62">
        <v>200000</v>
      </c>
      <c r="G57" s="43">
        <f t="shared" si="0"/>
        <v>0</v>
      </c>
      <c r="H57" s="44" t="s">
        <v>83</v>
      </c>
      <c r="I57" s="51" t="s">
        <v>195</v>
      </c>
    </row>
    <row r="58" spans="1:9" x14ac:dyDescent="0.3">
      <c r="A58" s="38">
        <v>56</v>
      </c>
      <c r="B58" s="56" t="s">
        <v>97</v>
      </c>
      <c r="C58" s="41">
        <v>79</v>
      </c>
      <c r="D58" s="42">
        <v>43195</v>
      </c>
      <c r="E58" s="62">
        <v>15000</v>
      </c>
      <c r="F58" s="62">
        <v>15000</v>
      </c>
      <c r="G58" s="43">
        <f t="shared" si="0"/>
        <v>0</v>
      </c>
      <c r="H58" s="44" t="s">
        <v>90</v>
      </c>
      <c r="I58" s="63" t="s">
        <v>196</v>
      </c>
    </row>
    <row r="59" spans="1:9" ht="28.2" x14ac:dyDescent="0.3">
      <c r="A59" s="38">
        <v>57</v>
      </c>
      <c r="B59" s="54" t="s">
        <v>190</v>
      </c>
      <c r="C59" s="64">
        <v>80</v>
      </c>
      <c r="D59" s="42">
        <v>43196</v>
      </c>
      <c r="E59" s="62">
        <v>872000</v>
      </c>
      <c r="F59" s="62">
        <v>872000</v>
      </c>
      <c r="G59" s="43">
        <f t="shared" si="0"/>
        <v>0</v>
      </c>
      <c r="H59" s="44" t="s">
        <v>90</v>
      </c>
      <c r="I59" s="45" t="s">
        <v>197</v>
      </c>
    </row>
    <row r="60" spans="1:9" ht="28.2" x14ac:dyDescent="0.3">
      <c r="A60" s="38">
        <v>58</v>
      </c>
      <c r="B60" s="54" t="s">
        <v>185</v>
      </c>
      <c r="C60" s="41">
        <v>82</v>
      </c>
      <c r="D60" s="42">
        <v>43194</v>
      </c>
      <c r="E60" s="62">
        <v>240000</v>
      </c>
      <c r="F60" s="62">
        <v>240000</v>
      </c>
      <c r="G60" s="43">
        <f t="shared" si="0"/>
        <v>0</v>
      </c>
      <c r="H60" s="44" t="s">
        <v>64</v>
      </c>
      <c r="I60" s="51" t="s">
        <v>198</v>
      </c>
    </row>
    <row r="61" spans="1:9" ht="28.2" x14ac:dyDescent="0.3">
      <c r="A61" s="38">
        <v>59</v>
      </c>
      <c r="B61" s="54" t="s">
        <v>199</v>
      </c>
      <c r="C61" s="41">
        <v>83</v>
      </c>
      <c r="D61" s="42">
        <v>43201</v>
      </c>
      <c r="E61" s="62">
        <v>1240000</v>
      </c>
      <c r="F61" s="62">
        <v>1240000</v>
      </c>
      <c r="G61" s="43">
        <f t="shared" si="0"/>
        <v>0</v>
      </c>
      <c r="H61" s="44" t="s">
        <v>83</v>
      </c>
      <c r="I61" s="45" t="s">
        <v>200</v>
      </c>
    </row>
    <row r="62" spans="1:9" x14ac:dyDescent="0.3">
      <c r="A62" s="38">
        <v>60</v>
      </c>
      <c r="B62" s="54" t="s">
        <v>190</v>
      </c>
      <c r="C62" s="41">
        <v>84</v>
      </c>
      <c r="D62" s="42">
        <v>43196</v>
      </c>
      <c r="E62" s="62">
        <v>471200</v>
      </c>
      <c r="F62" s="62">
        <v>471200</v>
      </c>
      <c r="G62" s="43">
        <f t="shared" si="0"/>
        <v>0</v>
      </c>
      <c r="H62" s="44" t="s">
        <v>90</v>
      </c>
      <c r="I62" s="45" t="s">
        <v>201</v>
      </c>
    </row>
    <row r="63" spans="1:9" ht="42" x14ac:dyDescent="0.3">
      <c r="A63" s="38">
        <v>61</v>
      </c>
      <c r="B63" s="54" t="s">
        <v>80</v>
      </c>
      <c r="C63" s="41">
        <v>86</v>
      </c>
      <c r="D63" s="42">
        <v>43196</v>
      </c>
      <c r="E63" s="62">
        <v>56660</v>
      </c>
      <c r="F63" s="62">
        <v>56660</v>
      </c>
      <c r="G63" s="43">
        <f t="shared" si="0"/>
        <v>0</v>
      </c>
      <c r="H63" s="44" t="s">
        <v>64</v>
      </c>
      <c r="I63" s="45" t="s">
        <v>205</v>
      </c>
    </row>
    <row r="64" spans="1:9" x14ac:dyDescent="0.3">
      <c r="A64" s="38">
        <v>62</v>
      </c>
      <c r="B64" s="54" t="s">
        <v>210</v>
      </c>
      <c r="C64" s="41">
        <v>89</v>
      </c>
      <c r="D64" s="42">
        <v>43222</v>
      </c>
      <c r="E64" s="62">
        <v>240000</v>
      </c>
      <c r="F64" s="62">
        <v>240000</v>
      </c>
      <c r="G64" s="43">
        <f t="shared" si="0"/>
        <v>0</v>
      </c>
      <c r="H64" s="44" t="s">
        <v>90</v>
      </c>
      <c r="I64" s="45" t="s">
        <v>211</v>
      </c>
    </row>
    <row r="65" spans="1:9" ht="28.2" x14ac:dyDescent="0.3">
      <c r="A65" s="38">
        <v>63</v>
      </c>
      <c r="B65" s="39" t="s">
        <v>212</v>
      </c>
      <c r="C65" s="41">
        <v>90</v>
      </c>
      <c r="D65" s="42">
        <v>43223</v>
      </c>
      <c r="E65" s="62">
        <v>320000</v>
      </c>
      <c r="F65" s="62">
        <v>320000</v>
      </c>
      <c r="G65" s="43">
        <f t="shared" si="0"/>
        <v>0</v>
      </c>
      <c r="H65" s="44" t="s">
        <v>83</v>
      </c>
      <c r="I65" s="45" t="s">
        <v>213</v>
      </c>
    </row>
    <row r="66" spans="1:9" ht="28.2" x14ac:dyDescent="0.3">
      <c r="A66" s="38">
        <v>64</v>
      </c>
      <c r="B66" s="65" t="s">
        <v>214</v>
      </c>
      <c r="C66" s="41">
        <v>91</v>
      </c>
      <c r="D66" s="42">
        <v>43224</v>
      </c>
      <c r="E66" s="62">
        <v>363000</v>
      </c>
      <c r="F66" s="62">
        <v>363000</v>
      </c>
      <c r="G66" s="43">
        <f t="shared" si="0"/>
        <v>0</v>
      </c>
      <c r="H66" s="44" t="s">
        <v>83</v>
      </c>
      <c r="I66" s="45" t="s">
        <v>215</v>
      </c>
    </row>
    <row r="67" spans="1:9" ht="83.4" x14ac:dyDescent="0.3">
      <c r="A67" s="38">
        <v>65</v>
      </c>
      <c r="B67" s="52" t="s">
        <v>216</v>
      </c>
      <c r="C67" s="64">
        <v>92</v>
      </c>
      <c r="D67" s="42">
        <v>43225</v>
      </c>
      <c r="E67" s="62">
        <v>1680000</v>
      </c>
      <c r="F67" s="62">
        <v>1680000</v>
      </c>
      <c r="G67" s="43">
        <f t="shared" ref="G67:G130" si="1">E67-F67</f>
        <v>0</v>
      </c>
      <c r="H67" s="44" t="s">
        <v>83</v>
      </c>
      <c r="I67" s="45" t="s">
        <v>217</v>
      </c>
    </row>
    <row r="68" spans="1:9" x14ac:dyDescent="0.3">
      <c r="A68" s="38">
        <v>66</v>
      </c>
      <c r="B68" s="54" t="s">
        <v>218</v>
      </c>
      <c r="C68" s="41">
        <v>93</v>
      </c>
      <c r="D68" s="67" t="s">
        <v>219</v>
      </c>
      <c r="E68" s="62">
        <v>50000</v>
      </c>
      <c r="F68" s="62">
        <v>50000</v>
      </c>
      <c r="G68" s="43">
        <f t="shared" si="1"/>
        <v>0</v>
      </c>
      <c r="H68" s="68" t="s">
        <v>64</v>
      </c>
      <c r="I68" s="45" t="s">
        <v>220</v>
      </c>
    </row>
    <row r="69" spans="1:9" ht="28.2" x14ac:dyDescent="0.3">
      <c r="A69" s="38">
        <v>67</v>
      </c>
      <c r="B69" s="54" t="s">
        <v>221</v>
      </c>
      <c r="C69" s="64">
        <v>94</v>
      </c>
      <c r="D69" s="67" t="s">
        <v>222</v>
      </c>
      <c r="E69" s="62">
        <v>1281900</v>
      </c>
      <c r="F69" s="62">
        <v>1281900</v>
      </c>
      <c r="G69" s="43">
        <f t="shared" si="1"/>
        <v>0</v>
      </c>
      <c r="H69" s="68" t="s">
        <v>64</v>
      </c>
      <c r="I69" s="45" t="s">
        <v>223</v>
      </c>
    </row>
    <row r="70" spans="1:9" ht="55.8" x14ac:dyDescent="0.3">
      <c r="A70" s="38">
        <v>68</v>
      </c>
      <c r="B70" s="54" t="s">
        <v>229</v>
      </c>
      <c r="C70" s="41">
        <v>97</v>
      </c>
      <c r="D70" s="67" t="s">
        <v>230</v>
      </c>
      <c r="E70" s="62">
        <v>150000</v>
      </c>
      <c r="F70" s="62">
        <v>150000</v>
      </c>
      <c r="G70" s="43">
        <f t="shared" si="1"/>
        <v>0</v>
      </c>
      <c r="H70" s="58" t="s">
        <v>83</v>
      </c>
      <c r="I70" s="45" t="s">
        <v>231</v>
      </c>
    </row>
    <row r="71" spans="1:9" ht="28.2" x14ac:dyDescent="0.3">
      <c r="A71" s="38">
        <v>69</v>
      </c>
      <c r="B71" s="54" t="s">
        <v>232</v>
      </c>
      <c r="C71" s="41">
        <v>98</v>
      </c>
      <c r="D71" s="67" t="s">
        <v>222</v>
      </c>
      <c r="E71" s="62">
        <v>238000</v>
      </c>
      <c r="F71" s="62">
        <v>238000</v>
      </c>
      <c r="G71" s="43">
        <f t="shared" si="1"/>
        <v>0</v>
      </c>
      <c r="H71" s="68" t="s">
        <v>64</v>
      </c>
      <c r="I71" s="45" t="s">
        <v>233</v>
      </c>
    </row>
    <row r="72" spans="1:9" x14ac:dyDescent="0.3">
      <c r="A72" s="38">
        <v>70</v>
      </c>
      <c r="B72" s="54" t="s">
        <v>221</v>
      </c>
      <c r="C72" s="41">
        <v>101</v>
      </c>
      <c r="D72" s="67" t="s">
        <v>242</v>
      </c>
      <c r="E72" s="62">
        <v>474500</v>
      </c>
      <c r="F72" s="62">
        <v>474500</v>
      </c>
      <c r="G72" s="43">
        <f t="shared" si="1"/>
        <v>0</v>
      </c>
      <c r="H72" s="68" t="s">
        <v>64</v>
      </c>
      <c r="I72" s="45" t="s">
        <v>243</v>
      </c>
    </row>
    <row r="73" spans="1:9" ht="28.2" x14ac:dyDescent="0.3">
      <c r="A73" s="38">
        <v>71</v>
      </c>
      <c r="B73" s="65" t="s">
        <v>214</v>
      </c>
      <c r="C73" s="41">
        <v>104</v>
      </c>
      <c r="D73" s="42" t="s">
        <v>246</v>
      </c>
      <c r="E73" s="62">
        <v>109000</v>
      </c>
      <c r="F73" s="62">
        <v>109000</v>
      </c>
      <c r="G73" s="43">
        <f t="shared" si="1"/>
        <v>0</v>
      </c>
      <c r="H73" s="44" t="s">
        <v>83</v>
      </c>
      <c r="I73" s="45" t="s">
        <v>249</v>
      </c>
    </row>
    <row r="74" spans="1:9" ht="42" x14ac:dyDescent="0.3">
      <c r="A74" s="38">
        <v>72</v>
      </c>
      <c r="B74" s="39" t="s">
        <v>212</v>
      </c>
      <c r="C74" s="41">
        <v>105</v>
      </c>
      <c r="D74" s="42" t="s">
        <v>246</v>
      </c>
      <c r="E74" s="62">
        <v>24000</v>
      </c>
      <c r="F74" s="62">
        <v>24000</v>
      </c>
      <c r="G74" s="43">
        <f t="shared" si="1"/>
        <v>0</v>
      </c>
      <c r="H74" s="44" t="s">
        <v>83</v>
      </c>
      <c r="I74" s="45" t="s">
        <v>250</v>
      </c>
    </row>
    <row r="75" spans="1:9" x14ac:dyDescent="0.3">
      <c r="A75" s="38">
        <v>73</v>
      </c>
      <c r="B75" s="39" t="s">
        <v>255</v>
      </c>
      <c r="C75" s="41">
        <v>107</v>
      </c>
      <c r="D75" s="42" t="s">
        <v>256</v>
      </c>
      <c r="E75" s="62">
        <v>238000</v>
      </c>
      <c r="F75" s="62">
        <v>238000</v>
      </c>
      <c r="G75" s="43">
        <f t="shared" si="1"/>
        <v>0</v>
      </c>
      <c r="H75" s="44" t="s">
        <v>64</v>
      </c>
      <c r="I75" s="45" t="s">
        <v>257</v>
      </c>
    </row>
    <row r="76" spans="1:9" ht="28.2" x14ac:dyDescent="0.3">
      <c r="A76" s="38">
        <v>74</v>
      </c>
      <c r="B76" s="39" t="s">
        <v>258</v>
      </c>
      <c r="C76" s="41">
        <v>108</v>
      </c>
      <c r="D76" s="42" t="s">
        <v>256</v>
      </c>
      <c r="E76" s="62">
        <v>34000</v>
      </c>
      <c r="F76" s="62">
        <v>34000</v>
      </c>
      <c r="G76" s="43">
        <f t="shared" si="1"/>
        <v>0</v>
      </c>
      <c r="H76" s="44" t="s">
        <v>83</v>
      </c>
      <c r="I76" s="45" t="s">
        <v>259</v>
      </c>
    </row>
    <row r="77" spans="1:9" x14ac:dyDescent="0.3">
      <c r="A77" s="38">
        <v>75</v>
      </c>
      <c r="B77" s="39" t="s">
        <v>263</v>
      </c>
      <c r="C77" s="41">
        <v>110</v>
      </c>
      <c r="D77" s="42" t="s">
        <v>264</v>
      </c>
      <c r="E77" s="62">
        <v>1148999.04</v>
      </c>
      <c r="F77" s="62">
        <v>1148999.04</v>
      </c>
      <c r="G77" s="43">
        <f t="shared" si="1"/>
        <v>0</v>
      </c>
      <c r="H77" s="44" t="s">
        <v>90</v>
      </c>
      <c r="I77" s="45" t="s">
        <v>265</v>
      </c>
    </row>
    <row r="78" spans="1:9" ht="28.2" x14ac:dyDescent="0.3">
      <c r="A78" s="38">
        <v>76</v>
      </c>
      <c r="B78" s="48" t="s">
        <v>69</v>
      </c>
      <c r="C78" s="50">
        <v>116</v>
      </c>
      <c r="D78" s="42" t="s">
        <v>280</v>
      </c>
      <c r="E78" s="43">
        <v>326358.14</v>
      </c>
      <c r="F78" s="43">
        <v>326358.14</v>
      </c>
      <c r="G78" s="43">
        <f t="shared" si="1"/>
        <v>0</v>
      </c>
      <c r="H78" s="44" t="s">
        <v>64</v>
      </c>
      <c r="I78" s="51" t="s">
        <v>70</v>
      </c>
    </row>
    <row r="79" spans="1:9" ht="83.4" x14ac:dyDescent="0.3">
      <c r="A79" s="38">
        <v>77</v>
      </c>
      <c r="B79" s="48" t="s">
        <v>285</v>
      </c>
      <c r="C79" s="50">
        <v>118</v>
      </c>
      <c r="D79" s="42" t="s">
        <v>286</v>
      </c>
      <c r="E79" s="43">
        <v>35000</v>
      </c>
      <c r="F79" s="43">
        <v>35000</v>
      </c>
      <c r="G79" s="43">
        <f t="shared" si="1"/>
        <v>0</v>
      </c>
      <c r="H79" s="44" t="s">
        <v>83</v>
      </c>
      <c r="I79" s="51" t="s">
        <v>287</v>
      </c>
    </row>
    <row r="80" spans="1:9" ht="69.599999999999994" x14ac:dyDescent="0.3">
      <c r="A80" s="38">
        <v>78</v>
      </c>
      <c r="B80" s="48" t="s">
        <v>288</v>
      </c>
      <c r="C80" s="50">
        <v>119</v>
      </c>
      <c r="D80" s="42" t="s">
        <v>289</v>
      </c>
      <c r="E80" s="43">
        <v>200000</v>
      </c>
      <c r="F80" s="43">
        <v>200000</v>
      </c>
      <c r="G80" s="43">
        <f t="shared" si="1"/>
        <v>0</v>
      </c>
      <c r="H80" s="44" t="s">
        <v>83</v>
      </c>
      <c r="I80" s="51" t="s">
        <v>290</v>
      </c>
    </row>
    <row r="81" spans="1:9" ht="28.2" x14ac:dyDescent="0.3">
      <c r="A81" s="38">
        <v>79</v>
      </c>
      <c r="B81" s="48" t="s">
        <v>149</v>
      </c>
      <c r="C81" s="50">
        <v>120</v>
      </c>
      <c r="D81" s="42" t="s">
        <v>291</v>
      </c>
      <c r="E81" s="43">
        <v>1074730</v>
      </c>
      <c r="F81" s="43">
        <v>1074730</v>
      </c>
      <c r="G81" s="43">
        <f t="shared" si="1"/>
        <v>0</v>
      </c>
      <c r="H81" s="44" t="s">
        <v>83</v>
      </c>
      <c r="I81" s="51" t="s">
        <v>292</v>
      </c>
    </row>
    <row r="82" spans="1:9" ht="28.2" x14ac:dyDescent="0.3">
      <c r="A82" s="38">
        <v>80</v>
      </c>
      <c r="B82" s="54" t="s">
        <v>120</v>
      </c>
      <c r="C82" s="50">
        <v>121</v>
      </c>
      <c r="D82" s="42" t="s">
        <v>289</v>
      </c>
      <c r="E82" s="43">
        <v>235000</v>
      </c>
      <c r="F82" s="43">
        <v>235000</v>
      </c>
      <c r="G82" s="43">
        <f t="shared" si="1"/>
        <v>0</v>
      </c>
      <c r="H82" s="44" t="s">
        <v>64</v>
      </c>
      <c r="I82" s="51" t="s">
        <v>293</v>
      </c>
    </row>
    <row r="83" spans="1:9" x14ac:dyDescent="0.3">
      <c r="A83" s="38">
        <v>81</v>
      </c>
      <c r="B83" s="48" t="s">
        <v>294</v>
      </c>
      <c r="C83" s="50">
        <v>122</v>
      </c>
      <c r="D83" s="42" t="s">
        <v>295</v>
      </c>
      <c r="E83" s="43">
        <v>93600</v>
      </c>
      <c r="F83" s="43">
        <v>93600</v>
      </c>
      <c r="G83" s="43">
        <f t="shared" si="1"/>
        <v>0</v>
      </c>
      <c r="H83" s="44" t="s">
        <v>64</v>
      </c>
      <c r="I83" s="51" t="s">
        <v>296</v>
      </c>
    </row>
    <row r="84" spans="1:9" x14ac:dyDescent="0.3">
      <c r="A84" s="38">
        <v>82</v>
      </c>
      <c r="B84" s="48" t="s">
        <v>297</v>
      </c>
      <c r="C84" s="50">
        <v>123</v>
      </c>
      <c r="D84" s="42">
        <v>43297</v>
      </c>
      <c r="E84" s="43">
        <v>15180</v>
      </c>
      <c r="F84" s="43">
        <v>15180</v>
      </c>
      <c r="G84" s="43">
        <f t="shared" si="1"/>
        <v>0</v>
      </c>
      <c r="H84" s="44" t="s">
        <v>64</v>
      </c>
      <c r="I84" s="51" t="s">
        <v>298</v>
      </c>
    </row>
    <row r="85" spans="1:9" ht="42" x14ac:dyDescent="0.3">
      <c r="A85" s="38">
        <v>83</v>
      </c>
      <c r="B85" s="39" t="s">
        <v>299</v>
      </c>
      <c r="C85" s="41">
        <v>124</v>
      </c>
      <c r="D85" s="42">
        <v>43297</v>
      </c>
      <c r="E85" s="43">
        <v>84000</v>
      </c>
      <c r="F85" s="43">
        <v>84000</v>
      </c>
      <c r="G85" s="43">
        <f t="shared" si="1"/>
        <v>0</v>
      </c>
      <c r="H85" s="44" t="s">
        <v>83</v>
      </c>
      <c r="I85" s="51" t="s">
        <v>250</v>
      </c>
    </row>
    <row r="86" spans="1:9" ht="69.599999999999994" x14ac:dyDescent="0.3">
      <c r="A86" s="38">
        <v>84</v>
      </c>
      <c r="B86" s="48" t="s">
        <v>300</v>
      </c>
      <c r="C86" s="50">
        <v>125</v>
      </c>
      <c r="D86" s="42" t="s">
        <v>301</v>
      </c>
      <c r="E86" s="43">
        <v>100000</v>
      </c>
      <c r="F86" s="43">
        <v>100000</v>
      </c>
      <c r="G86" s="43">
        <f t="shared" si="1"/>
        <v>0</v>
      </c>
      <c r="H86" s="44" t="s">
        <v>83</v>
      </c>
      <c r="I86" s="51" t="s">
        <v>302</v>
      </c>
    </row>
    <row r="87" spans="1:9" ht="28.2" x14ac:dyDescent="0.3">
      <c r="A87" s="38">
        <v>85</v>
      </c>
      <c r="B87" s="54" t="s">
        <v>173</v>
      </c>
      <c r="C87" s="41">
        <v>129</v>
      </c>
      <c r="D87" s="42">
        <v>43319</v>
      </c>
      <c r="E87" s="43">
        <v>46800</v>
      </c>
      <c r="F87" s="43">
        <v>46800</v>
      </c>
      <c r="G87" s="43">
        <f t="shared" si="1"/>
        <v>0</v>
      </c>
      <c r="H87" s="44" t="s">
        <v>64</v>
      </c>
      <c r="I87" s="45" t="s">
        <v>309</v>
      </c>
    </row>
    <row r="88" spans="1:9" ht="28.2" x14ac:dyDescent="0.3">
      <c r="A88" s="38">
        <v>86</v>
      </c>
      <c r="B88" s="48" t="s">
        <v>316</v>
      </c>
      <c r="C88" s="50">
        <v>133</v>
      </c>
      <c r="D88" s="42">
        <v>43354</v>
      </c>
      <c r="E88" s="43">
        <v>75000</v>
      </c>
      <c r="F88" s="43">
        <v>75000</v>
      </c>
      <c r="G88" s="43">
        <f t="shared" si="1"/>
        <v>0</v>
      </c>
      <c r="H88" s="44" t="s">
        <v>90</v>
      </c>
      <c r="I88" s="51" t="s">
        <v>317</v>
      </c>
    </row>
    <row r="89" spans="1:9" ht="42" x14ac:dyDescent="0.3">
      <c r="A89" s="38">
        <v>87</v>
      </c>
      <c r="B89" s="48" t="s">
        <v>318</v>
      </c>
      <c r="C89" s="50">
        <v>136</v>
      </c>
      <c r="D89" s="42">
        <v>43357</v>
      </c>
      <c r="E89" s="43">
        <v>395200</v>
      </c>
      <c r="F89" s="43">
        <v>395200</v>
      </c>
      <c r="G89" s="43">
        <f t="shared" si="1"/>
        <v>0</v>
      </c>
      <c r="H89" s="44" t="s">
        <v>83</v>
      </c>
      <c r="I89" s="51" t="s">
        <v>319</v>
      </c>
    </row>
    <row r="90" spans="1:9" x14ac:dyDescent="0.3">
      <c r="A90" s="38">
        <v>88</v>
      </c>
      <c r="B90" s="48" t="s">
        <v>320</v>
      </c>
      <c r="C90" s="50">
        <v>137</v>
      </c>
      <c r="D90" s="42">
        <v>43361</v>
      </c>
      <c r="E90" s="43">
        <v>810000</v>
      </c>
      <c r="F90" s="43">
        <v>810000</v>
      </c>
      <c r="G90" s="43">
        <f t="shared" si="1"/>
        <v>0</v>
      </c>
      <c r="H90" s="44" t="s">
        <v>90</v>
      </c>
      <c r="I90" s="51" t="s">
        <v>322</v>
      </c>
    </row>
    <row r="91" spans="1:9" ht="28.2" x14ac:dyDescent="0.3">
      <c r="A91" s="38">
        <v>89</v>
      </c>
      <c r="B91" s="48" t="s">
        <v>323</v>
      </c>
      <c r="C91" s="50">
        <v>138</v>
      </c>
      <c r="D91" s="42">
        <v>43364</v>
      </c>
      <c r="E91" s="43">
        <v>2036297</v>
      </c>
      <c r="F91" s="43">
        <v>2036297</v>
      </c>
      <c r="G91" s="43">
        <f t="shared" si="1"/>
        <v>0</v>
      </c>
      <c r="H91" s="44" t="s">
        <v>324</v>
      </c>
      <c r="I91" s="51" t="s">
        <v>325</v>
      </c>
    </row>
    <row r="92" spans="1:9" ht="55.8" x14ac:dyDescent="0.3">
      <c r="A92" s="38">
        <v>90</v>
      </c>
      <c r="B92" s="65" t="s">
        <v>214</v>
      </c>
      <c r="C92" s="50">
        <v>141</v>
      </c>
      <c r="D92" s="42">
        <v>43368</v>
      </c>
      <c r="E92" s="43">
        <v>335000</v>
      </c>
      <c r="F92" s="43">
        <v>335000</v>
      </c>
      <c r="G92" s="43">
        <f t="shared" si="1"/>
        <v>0</v>
      </c>
      <c r="H92" s="44" t="s">
        <v>83</v>
      </c>
      <c r="I92" s="51" t="s">
        <v>332</v>
      </c>
    </row>
    <row r="93" spans="1:9" x14ac:dyDescent="0.3">
      <c r="A93" s="38">
        <v>91</v>
      </c>
      <c r="B93" s="56" t="s">
        <v>339</v>
      </c>
      <c r="C93" s="50">
        <v>145</v>
      </c>
      <c r="D93" s="69">
        <v>43385</v>
      </c>
      <c r="E93" s="43">
        <v>240000</v>
      </c>
      <c r="F93" s="43">
        <v>240000</v>
      </c>
      <c r="G93" s="43">
        <f t="shared" si="1"/>
        <v>0</v>
      </c>
      <c r="H93" s="44" t="s">
        <v>324</v>
      </c>
      <c r="I93" s="71" t="s">
        <v>340</v>
      </c>
    </row>
    <row r="94" spans="1:9" x14ac:dyDescent="0.3">
      <c r="A94" s="38">
        <v>92</v>
      </c>
      <c r="B94" s="65" t="s">
        <v>341</v>
      </c>
      <c r="C94" s="50">
        <v>146</v>
      </c>
      <c r="D94" s="69">
        <v>43389</v>
      </c>
      <c r="E94" s="43">
        <v>50000</v>
      </c>
      <c r="F94" s="43">
        <v>50000</v>
      </c>
      <c r="G94" s="43">
        <f t="shared" si="1"/>
        <v>0</v>
      </c>
      <c r="H94" s="44" t="s">
        <v>324</v>
      </c>
      <c r="I94" s="72" t="s">
        <v>342</v>
      </c>
    </row>
    <row r="95" spans="1:9" ht="42" x14ac:dyDescent="0.3">
      <c r="A95" s="38">
        <v>93</v>
      </c>
      <c r="B95" s="65" t="s">
        <v>343</v>
      </c>
      <c r="C95" s="50">
        <v>147</v>
      </c>
      <c r="D95" s="69">
        <v>43388</v>
      </c>
      <c r="E95" s="43">
        <v>100000</v>
      </c>
      <c r="F95" s="43">
        <v>100000</v>
      </c>
      <c r="G95" s="43">
        <f t="shared" si="1"/>
        <v>0</v>
      </c>
      <c r="H95" s="44" t="s">
        <v>324</v>
      </c>
      <c r="I95" s="70" t="s">
        <v>344</v>
      </c>
    </row>
    <row r="96" spans="1:9" ht="28.2" x14ac:dyDescent="0.3">
      <c r="A96" s="38">
        <v>94</v>
      </c>
      <c r="B96" s="65" t="s">
        <v>345</v>
      </c>
      <c r="C96" s="50">
        <v>148</v>
      </c>
      <c r="D96" s="69">
        <v>43395</v>
      </c>
      <c r="E96" s="43">
        <v>76535.839999999997</v>
      </c>
      <c r="F96" s="43">
        <v>76535.839999999997</v>
      </c>
      <c r="G96" s="43">
        <f t="shared" si="1"/>
        <v>0</v>
      </c>
      <c r="H96" s="44" t="s">
        <v>324</v>
      </c>
      <c r="I96" s="72" t="s">
        <v>346</v>
      </c>
    </row>
    <row r="97" spans="1:9" ht="42" x14ac:dyDescent="0.3">
      <c r="A97" s="38">
        <v>95</v>
      </c>
      <c r="B97" s="54" t="s">
        <v>82</v>
      </c>
      <c r="C97" s="50">
        <v>149</v>
      </c>
      <c r="D97" s="69">
        <v>43398</v>
      </c>
      <c r="E97" s="43">
        <v>100000</v>
      </c>
      <c r="F97" s="43">
        <v>100000</v>
      </c>
      <c r="G97" s="43">
        <f t="shared" si="1"/>
        <v>0</v>
      </c>
      <c r="H97" s="44" t="s">
        <v>83</v>
      </c>
      <c r="I97" s="70" t="s">
        <v>347</v>
      </c>
    </row>
    <row r="98" spans="1:9" x14ac:dyDescent="0.3">
      <c r="A98" s="38">
        <v>96</v>
      </c>
      <c r="B98" s="54" t="s">
        <v>348</v>
      </c>
      <c r="C98" s="50">
        <v>151</v>
      </c>
      <c r="D98" s="42">
        <v>43397</v>
      </c>
      <c r="E98" s="43">
        <v>28000</v>
      </c>
      <c r="F98" s="43">
        <v>28000</v>
      </c>
      <c r="G98" s="43">
        <f t="shared" si="1"/>
        <v>0</v>
      </c>
      <c r="H98" s="44" t="s">
        <v>64</v>
      </c>
      <c r="I98" s="73" t="s">
        <v>349</v>
      </c>
    </row>
    <row r="99" spans="1:9" ht="42" x14ac:dyDescent="0.3">
      <c r="A99" s="38">
        <v>97</v>
      </c>
      <c r="B99" s="54" t="s">
        <v>350</v>
      </c>
      <c r="C99" s="50">
        <v>152</v>
      </c>
      <c r="D99" s="69">
        <v>43396</v>
      </c>
      <c r="E99" s="43">
        <v>120200</v>
      </c>
      <c r="F99" s="43">
        <v>120200</v>
      </c>
      <c r="G99" s="43">
        <f t="shared" si="1"/>
        <v>0</v>
      </c>
      <c r="H99" s="44" t="s">
        <v>324</v>
      </c>
      <c r="I99" s="73" t="s">
        <v>351</v>
      </c>
    </row>
    <row r="100" spans="1:9" x14ac:dyDescent="0.3">
      <c r="A100" s="38">
        <v>98</v>
      </c>
      <c r="B100" s="65" t="s">
        <v>354</v>
      </c>
      <c r="C100" s="50">
        <v>154</v>
      </c>
      <c r="D100" s="42">
        <v>43399</v>
      </c>
      <c r="E100" s="43">
        <v>73100</v>
      </c>
      <c r="F100" s="43">
        <v>73100</v>
      </c>
      <c r="G100" s="43">
        <f t="shared" si="1"/>
        <v>0</v>
      </c>
      <c r="H100" s="44" t="s">
        <v>324</v>
      </c>
      <c r="I100" s="72" t="s">
        <v>355</v>
      </c>
    </row>
    <row r="101" spans="1:9" ht="28.2" x14ac:dyDescent="0.3">
      <c r="A101" s="38">
        <v>99</v>
      </c>
      <c r="B101" s="54" t="s">
        <v>357</v>
      </c>
      <c r="C101" s="41">
        <v>157</v>
      </c>
      <c r="D101" s="42">
        <v>43416</v>
      </c>
      <c r="E101" s="43">
        <v>72000</v>
      </c>
      <c r="F101" s="43">
        <v>72000</v>
      </c>
      <c r="G101" s="43">
        <f t="shared" si="1"/>
        <v>0</v>
      </c>
      <c r="H101" s="44" t="s">
        <v>90</v>
      </c>
      <c r="I101" s="45" t="s">
        <v>358</v>
      </c>
    </row>
    <row r="102" spans="1:9" x14ac:dyDescent="0.3">
      <c r="A102" s="38">
        <v>100</v>
      </c>
      <c r="B102" s="56" t="s">
        <v>97</v>
      </c>
      <c r="C102" s="41">
        <v>160</v>
      </c>
      <c r="D102" s="42">
        <v>43431</v>
      </c>
      <c r="E102" s="43">
        <v>65000</v>
      </c>
      <c r="F102" s="43">
        <v>65000</v>
      </c>
      <c r="G102" s="43">
        <f t="shared" si="1"/>
        <v>0</v>
      </c>
      <c r="H102" s="44" t="s">
        <v>90</v>
      </c>
      <c r="I102" s="45" t="s">
        <v>361</v>
      </c>
    </row>
    <row r="103" spans="1:9" x14ac:dyDescent="0.3">
      <c r="A103" s="38">
        <v>101</v>
      </c>
      <c r="B103" s="48" t="s">
        <v>320</v>
      </c>
      <c r="C103" s="50">
        <v>161</v>
      </c>
      <c r="D103" s="42">
        <v>43430</v>
      </c>
      <c r="E103" s="43">
        <v>468400</v>
      </c>
      <c r="F103" s="43">
        <v>468400</v>
      </c>
      <c r="G103" s="43">
        <f t="shared" si="1"/>
        <v>0</v>
      </c>
      <c r="H103" s="44" t="s">
        <v>90</v>
      </c>
      <c r="I103" s="51" t="s">
        <v>362</v>
      </c>
    </row>
    <row r="104" spans="1:9" x14ac:dyDescent="0.3">
      <c r="A104" s="38"/>
      <c r="B104" s="90" t="s">
        <v>404</v>
      </c>
      <c r="C104" s="91"/>
      <c r="D104" s="92"/>
      <c r="E104" s="43">
        <v>1540177.9</v>
      </c>
      <c r="F104" s="43">
        <v>1540177.9</v>
      </c>
      <c r="G104" s="43">
        <f t="shared" si="1"/>
        <v>0</v>
      </c>
      <c r="H104" s="114" t="s">
        <v>64</v>
      </c>
      <c r="I104" s="45" t="s">
        <v>405</v>
      </c>
    </row>
    <row r="105" spans="1:9" ht="27.6" x14ac:dyDescent="0.3">
      <c r="A105" s="38"/>
      <c r="B105" s="109" t="s">
        <v>406</v>
      </c>
      <c r="C105" s="116" t="s">
        <v>407</v>
      </c>
      <c r="D105" s="116" t="s">
        <v>408</v>
      </c>
      <c r="E105" s="43">
        <f>4889954.84+264202.4</f>
        <v>5154157.24</v>
      </c>
      <c r="F105" s="43">
        <f>4889954.84+264202.4</f>
        <v>5154157.24</v>
      </c>
      <c r="G105" s="43">
        <f t="shared" si="1"/>
        <v>0</v>
      </c>
      <c r="H105" s="114" t="s">
        <v>64</v>
      </c>
      <c r="I105" s="115" t="s">
        <v>409</v>
      </c>
    </row>
    <row r="106" spans="1:9" ht="27.6" x14ac:dyDescent="0.3">
      <c r="A106" s="38"/>
      <c r="B106" s="110" t="s">
        <v>410</v>
      </c>
      <c r="C106" s="116" t="s">
        <v>411</v>
      </c>
      <c r="D106" s="116" t="s">
        <v>412</v>
      </c>
      <c r="E106" s="43">
        <f>569988.16+3297.21</f>
        <v>573285.37</v>
      </c>
      <c r="F106" s="43">
        <f>569988.16+3297.21</f>
        <v>573285.37</v>
      </c>
      <c r="G106" s="43">
        <f t="shared" si="1"/>
        <v>0</v>
      </c>
      <c r="H106" s="114" t="s">
        <v>64</v>
      </c>
      <c r="I106" s="115" t="s">
        <v>409</v>
      </c>
    </row>
    <row r="107" spans="1:9" ht="27.6" x14ac:dyDescent="0.3">
      <c r="A107" s="38"/>
      <c r="B107" s="110" t="s">
        <v>413</v>
      </c>
      <c r="C107" s="116" t="s">
        <v>414</v>
      </c>
      <c r="D107" s="116" t="s">
        <v>415</v>
      </c>
      <c r="E107" s="43">
        <v>1058303.4099999999</v>
      </c>
      <c r="F107" s="43">
        <v>1058303.4099999999</v>
      </c>
      <c r="G107" s="43">
        <f t="shared" si="1"/>
        <v>0</v>
      </c>
      <c r="H107" s="114" t="s">
        <v>64</v>
      </c>
      <c r="I107" s="115" t="s">
        <v>409</v>
      </c>
    </row>
    <row r="108" spans="1:9" ht="27.6" x14ac:dyDescent="0.3">
      <c r="A108" s="38"/>
      <c r="B108" s="111" t="s">
        <v>416</v>
      </c>
      <c r="C108" s="116" t="s">
        <v>417</v>
      </c>
      <c r="D108" s="117">
        <v>43103</v>
      </c>
      <c r="E108" s="43">
        <v>422045.92</v>
      </c>
      <c r="F108" s="43">
        <v>422045.92</v>
      </c>
      <c r="G108" s="43">
        <f t="shared" si="1"/>
        <v>0</v>
      </c>
      <c r="H108" s="114" t="s">
        <v>64</v>
      </c>
      <c r="I108" s="115" t="s">
        <v>409</v>
      </c>
    </row>
    <row r="109" spans="1:9" ht="27.6" x14ac:dyDescent="0.3">
      <c r="A109" s="38"/>
      <c r="B109" s="109" t="s">
        <v>418</v>
      </c>
      <c r="C109" s="116" t="s">
        <v>419</v>
      </c>
      <c r="D109" s="117">
        <v>43103</v>
      </c>
      <c r="E109" s="43">
        <f>278020.43+103785.57</f>
        <v>381806</v>
      </c>
      <c r="F109" s="43">
        <f>278020.43+103785.57</f>
        <v>381806</v>
      </c>
      <c r="G109" s="43">
        <f t="shared" si="1"/>
        <v>0</v>
      </c>
      <c r="H109" s="114" t="s">
        <v>64</v>
      </c>
      <c r="I109" s="115" t="s">
        <v>409</v>
      </c>
    </row>
    <row r="110" spans="1:9" ht="27.6" x14ac:dyDescent="0.3">
      <c r="A110" s="38"/>
      <c r="B110" s="110" t="s">
        <v>420</v>
      </c>
      <c r="C110" s="116" t="s">
        <v>421</v>
      </c>
      <c r="D110" s="117">
        <v>43103</v>
      </c>
      <c r="E110" s="43">
        <f>3296033.32+64000</f>
        <v>3360033.32</v>
      </c>
      <c r="F110" s="43">
        <f>3296033.32+64000</f>
        <v>3360033.32</v>
      </c>
      <c r="G110" s="43">
        <f t="shared" si="1"/>
        <v>0</v>
      </c>
      <c r="H110" s="114" t="s">
        <v>64</v>
      </c>
      <c r="I110" s="115" t="s">
        <v>409</v>
      </c>
    </row>
    <row r="111" spans="1:9" ht="27.6" x14ac:dyDescent="0.3">
      <c r="A111" s="38"/>
      <c r="B111" s="110" t="s">
        <v>422</v>
      </c>
      <c r="C111" s="116" t="s">
        <v>423</v>
      </c>
      <c r="D111" s="117">
        <v>43103</v>
      </c>
      <c r="E111" s="43">
        <v>443133.31</v>
      </c>
      <c r="F111" s="43">
        <v>443133.31</v>
      </c>
      <c r="G111" s="43">
        <f t="shared" si="1"/>
        <v>0</v>
      </c>
      <c r="H111" s="114" t="s">
        <v>64</v>
      </c>
      <c r="I111" s="115" t="s">
        <v>409</v>
      </c>
    </row>
    <row r="112" spans="1:9" ht="27.6" x14ac:dyDescent="0.3">
      <c r="A112" s="38"/>
      <c r="B112" s="109" t="s">
        <v>424</v>
      </c>
      <c r="C112" s="116" t="s">
        <v>425</v>
      </c>
      <c r="D112" s="117">
        <v>43103</v>
      </c>
      <c r="E112" s="43">
        <f>473198.34+45291.08</f>
        <v>518489.42000000004</v>
      </c>
      <c r="F112" s="43">
        <f>473198.34+45291.08</f>
        <v>518489.42000000004</v>
      </c>
      <c r="G112" s="43">
        <f t="shared" si="1"/>
        <v>0</v>
      </c>
      <c r="H112" s="114" t="s">
        <v>64</v>
      </c>
      <c r="I112" s="115" t="s">
        <v>409</v>
      </c>
    </row>
    <row r="113" spans="1:9" ht="27.6" x14ac:dyDescent="0.3">
      <c r="A113" s="38"/>
      <c r="B113" s="112" t="s">
        <v>426</v>
      </c>
      <c r="C113" s="118" t="s">
        <v>427</v>
      </c>
      <c r="D113" s="119">
        <v>43103</v>
      </c>
      <c r="E113" s="43">
        <f>522975.08+44308.04</f>
        <v>567283.12</v>
      </c>
      <c r="F113" s="43">
        <f>522975.08+44308.04</f>
        <v>567283.12</v>
      </c>
      <c r="G113" s="43">
        <f t="shared" si="1"/>
        <v>0</v>
      </c>
      <c r="H113" s="114" t="s">
        <v>64</v>
      </c>
      <c r="I113" s="115" t="s">
        <v>409</v>
      </c>
    </row>
    <row r="114" spans="1:9" ht="27.6" x14ac:dyDescent="0.3">
      <c r="A114" s="38"/>
      <c r="B114" s="110" t="s">
        <v>428</v>
      </c>
      <c r="C114" s="116" t="s">
        <v>429</v>
      </c>
      <c r="D114" s="117">
        <v>43103</v>
      </c>
      <c r="E114" s="43">
        <v>1465.92</v>
      </c>
      <c r="F114" s="43">
        <v>1465.92</v>
      </c>
      <c r="G114" s="43">
        <f t="shared" si="1"/>
        <v>0</v>
      </c>
      <c r="H114" s="114" t="s">
        <v>64</v>
      </c>
      <c r="I114" s="115" t="s">
        <v>409</v>
      </c>
    </row>
    <row r="115" spans="1:9" ht="27.6" x14ac:dyDescent="0.3">
      <c r="A115" s="38"/>
      <c r="B115" s="110" t="s">
        <v>430</v>
      </c>
      <c r="C115" s="116" t="s">
        <v>411</v>
      </c>
      <c r="D115" s="117">
        <v>43103</v>
      </c>
      <c r="E115" s="43">
        <v>1418035.91</v>
      </c>
      <c r="F115" s="43">
        <v>1418035.91</v>
      </c>
      <c r="G115" s="43">
        <f t="shared" si="1"/>
        <v>0</v>
      </c>
      <c r="H115" s="114" t="s">
        <v>64</v>
      </c>
      <c r="I115" s="115" t="s">
        <v>409</v>
      </c>
    </row>
    <row r="116" spans="1:9" ht="27.6" x14ac:dyDescent="0.3">
      <c r="A116" s="38"/>
      <c r="B116" s="110" t="s">
        <v>431</v>
      </c>
      <c r="C116" s="116" t="s">
        <v>432</v>
      </c>
      <c r="D116" s="116" t="s">
        <v>412</v>
      </c>
      <c r="E116" s="43">
        <f>210573.61+16297.37</f>
        <v>226870.97999999998</v>
      </c>
      <c r="F116" s="43">
        <f>210573.61+16297.37</f>
        <v>226870.97999999998</v>
      </c>
      <c r="G116" s="43">
        <f t="shared" si="1"/>
        <v>0</v>
      </c>
      <c r="H116" s="114" t="s">
        <v>64</v>
      </c>
      <c r="I116" s="115" t="s">
        <v>409</v>
      </c>
    </row>
    <row r="117" spans="1:9" ht="27.6" x14ac:dyDescent="0.3">
      <c r="A117" s="38"/>
      <c r="B117" s="110" t="s">
        <v>433</v>
      </c>
      <c r="C117" s="116" t="s">
        <v>434</v>
      </c>
      <c r="D117" s="116" t="s">
        <v>412</v>
      </c>
      <c r="E117" s="43">
        <v>52897.81</v>
      </c>
      <c r="F117" s="43">
        <v>52897.81</v>
      </c>
      <c r="G117" s="43">
        <f t="shared" si="1"/>
        <v>0</v>
      </c>
      <c r="H117" s="114" t="s">
        <v>64</v>
      </c>
      <c r="I117" s="115" t="s">
        <v>409</v>
      </c>
    </row>
    <row r="118" spans="1:9" ht="27.6" x14ac:dyDescent="0.3">
      <c r="A118" s="38"/>
      <c r="B118" s="110" t="s">
        <v>435</v>
      </c>
      <c r="C118" s="116" t="s">
        <v>436</v>
      </c>
      <c r="D118" s="116" t="s">
        <v>437</v>
      </c>
      <c r="E118" s="43">
        <f>25996647.89-197000+64860</f>
        <v>25864507.890000001</v>
      </c>
      <c r="F118" s="43">
        <v>25864507.890000001</v>
      </c>
      <c r="G118" s="43">
        <f t="shared" si="1"/>
        <v>0</v>
      </c>
      <c r="H118" s="114" t="s">
        <v>64</v>
      </c>
      <c r="I118" s="115" t="s">
        <v>409</v>
      </c>
    </row>
    <row r="119" spans="1:9" ht="27.6" x14ac:dyDescent="0.3">
      <c r="A119" s="38"/>
      <c r="B119" s="109" t="s">
        <v>438</v>
      </c>
      <c r="C119" s="116" t="s">
        <v>439</v>
      </c>
      <c r="D119" s="116" t="s">
        <v>412</v>
      </c>
      <c r="E119" s="43">
        <v>1456946.94</v>
      </c>
      <c r="F119" s="43">
        <v>1456946.94</v>
      </c>
      <c r="G119" s="43">
        <f t="shared" si="1"/>
        <v>0</v>
      </c>
      <c r="H119" s="114" t="s">
        <v>64</v>
      </c>
      <c r="I119" s="115" t="s">
        <v>409</v>
      </c>
    </row>
    <row r="120" spans="1:9" ht="27.6" x14ac:dyDescent="0.3">
      <c r="A120" s="38"/>
      <c r="B120" s="110" t="s">
        <v>440</v>
      </c>
      <c r="C120" s="116" t="s">
        <v>441</v>
      </c>
      <c r="D120" s="116" t="s">
        <v>437</v>
      </c>
      <c r="E120" s="43">
        <f>2916.78+4937.26+34166.46</f>
        <v>42020.5</v>
      </c>
      <c r="F120" s="43">
        <f>2916.78+4937.26+34166.46</f>
        <v>42020.5</v>
      </c>
      <c r="G120" s="43">
        <f t="shared" si="1"/>
        <v>0</v>
      </c>
      <c r="H120" s="114" t="s">
        <v>64</v>
      </c>
      <c r="I120" s="115" t="s">
        <v>409</v>
      </c>
    </row>
    <row r="121" spans="1:9" ht="27.6" x14ac:dyDescent="0.3">
      <c r="A121" s="38"/>
      <c r="B121" s="110" t="s">
        <v>442</v>
      </c>
      <c r="C121" s="116" t="s">
        <v>443</v>
      </c>
      <c r="D121" s="116" t="s">
        <v>412</v>
      </c>
      <c r="E121" s="43">
        <f>2209140.29+27859.24</f>
        <v>2236999.5300000003</v>
      </c>
      <c r="F121" s="43">
        <f>2209140.29+27859.24</f>
        <v>2236999.5300000003</v>
      </c>
      <c r="G121" s="43">
        <f t="shared" si="1"/>
        <v>0</v>
      </c>
      <c r="H121" s="114" t="s">
        <v>64</v>
      </c>
      <c r="I121" s="115" t="s">
        <v>409</v>
      </c>
    </row>
    <row r="122" spans="1:9" ht="27.6" x14ac:dyDescent="0.3">
      <c r="A122" s="38"/>
      <c r="B122" s="110" t="s">
        <v>444</v>
      </c>
      <c r="C122" s="116" t="s">
        <v>445</v>
      </c>
      <c r="D122" s="116" t="s">
        <v>412</v>
      </c>
      <c r="E122" s="43">
        <f>330575.13+35322.34</f>
        <v>365897.47</v>
      </c>
      <c r="F122" s="43">
        <f>330575.13+35322.34</f>
        <v>365897.47</v>
      </c>
      <c r="G122" s="43">
        <f t="shared" si="1"/>
        <v>0</v>
      </c>
      <c r="H122" s="114" t="s">
        <v>64</v>
      </c>
      <c r="I122" s="115" t="s">
        <v>409</v>
      </c>
    </row>
    <row r="123" spans="1:9" ht="27.6" x14ac:dyDescent="0.3">
      <c r="A123" s="38"/>
      <c r="B123" s="110" t="s">
        <v>446</v>
      </c>
      <c r="C123" s="116" t="s">
        <v>447</v>
      </c>
      <c r="D123" s="116" t="s">
        <v>412</v>
      </c>
      <c r="E123" s="43">
        <v>6002612.2000000002</v>
      </c>
      <c r="F123" s="43">
        <v>6002612.2000000002</v>
      </c>
      <c r="G123" s="43">
        <f t="shared" si="1"/>
        <v>0</v>
      </c>
      <c r="H123" s="114" t="s">
        <v>64</v>
      </c>
      <c r="I123" s="115" t="s">
        <v>409</v>
      </c>
    </row>
    <row r="124" spans="1:9" ht="27.6" x14ac:dyDescent="0.3">
      <c r="A124" s="38"/>
      <c r="B124" s="110" t="s">
        <v>448</v>
      </c>
      <c r="C124" s="116" t="s">
        <v>449</v>
      </c>
      <c r="D124" s="116" t="s">
        <v>412</v>
      </c>
      <c r="E124" s="43">
        <f>1096175.94+40006.3</f>
        <v>1136182.24</v>
      </c>
      <c r="F124" s="43">
        <f>1096175.94+40006.3</f>
        <v>1136182.24</v>
      </c>
      <c r="G124" s="43">
        <f t="shared" si="1"/>
        <v>0</v>
      </c>
      <c r="H124" s="114" t="s">
        <v>64</v>
      </c>
      <c r="I124" s="115" t="s">
        <v>409</v>
      </c>
    </row>
    <row r="125" spans="1:9" ht="27.6" x14ac:dyDescent="0.3">
      <c r="A125" s="38"/>
      <c r="B125" s="110" t="s">
        <v>450</v>
      </c>
      <c r="C125" s="116" t="s">
        <v>451</v>
      </c>
      <c r="D125" s="116" t="s">
        <v>452</v>
      </c>
      <c r="E125" s="43">
        <f>44944.05+9046.93</f>
        <v>53990.98</v>
      </c>
      <c r="F125" s="43">
        <f>44944.05+9046.93</f>
        <v>53990.98</v>
      </c>
      <c r="G125" s="43">
        <f t="shared" si="1"/>
        <v>0</v>
      </c>
      <c r="H125" s="114" t="s">
        <v>64</v>
      </c>
      <c r="I125" s="115" t="s">
        <v>409</v>
      </c>
    </row>
    <row r="126" spans="1:9" ht="27.6" x14ac:dyDescent="0.3">
      <c r="A126" s="38"/>
      <c r="B126" s="110" t="s">
        <v>453</v>
      </c>
      <c r="C126" s="116" t="s">
        <v>454</v>
      </c>
      <c r="D126" s="116" t="s">
        <v>455</v>
      </c>
      <c r="E126" s="43">
        <v>6928.96</v>
      </c>
      <c r="F126" s="43">
        <v>6928.96</v>
      </c>
      <c r="G126" s="43">
        <f t="shared" si="1"/>
        <v>0</v>
      </c>
      <c r="H126" s="114" t="s">
        <v>64</v>
      </c>
      <c r="I126" s="115" t="s">
        <v>409</v>
      </c>
    </row>
    <row r="127" spans="1:9" ht="27.6" x14ac:dyDescent="0.3">
      <c r="A127" s="38"/>
      <c r="B127" s="112" t="s">
        <v>456</v>
      </c>
      <c r="C127" s="116" t="s">
        <v>457</v>
      </c>
      <c r="D127" s="116" t="s">
        <v>458</v>
      </c>
      <c r="E127" s="43">
        <v>7708.5</v>
      </c>
      <c r="F127" s="43">
        <v>7708.5</v>
      </c>
      <c r="G127" s="43">
        <f t="shared" si="1"/>
        <v>0</v>
      </c>
      <c r="H127" s="114" t="s">
        <v>64</v>
      </c>
      <c r="I127" s="115" t="s">
        <v>409</v>
      </c>
    </row>
    <row r="128" spans="1:9" ht="27.6" x14ac:dyDescent="0.3">
      <c r="A128" s="38"/>
      <c r="B128" s="110" t="s">
        <v>460</v>
      </c>
      <c r="C128" s="116" t="s">
        <v>461</v>
      </c>
      <c r="D128" s="116" t="s">
        <v>459</v>
      </c>
      <c r="E128" s="43">
        <f>37121.1+16583.58</f>
        <v>53704.68</v>
      </c>
      <c r="F128" s="43">
        <f>37121.1+16583.58</f>
        <v>53704.68</v>
      </c>
      <c r="G128" s="43">
        <f t="shared" si="1"/>
        <v>0</v>
      </c>
      <c r="H128" s="114" t="s">
        <v>64</v>
      </c>
      <c r="I128" s="115" t="s">
        <v>409</v>
      </c>
    </row>
    <row r="129" spans="1:9" ht="27.6" x14ac:dyDescent="0.3">
      <c r="A129" s="38"/>
      <c r="B129" s="110" t="s">
        <v>462</v>
      </c>
      <c r="C129" s="116" t="s">
        <v>463</v>
      </c>
      <c r="D129" s="116" t="s">
        <v>464</v>
      </c>
      <c r="E129" s="43">
        <f>208585.9+34211.4</f>
        <v>242797.3</v>
      </c>
      <c r="F129" s="43">
        <f>208585.9+34211.4</f>
        <v>242797.3</v>
      </c>
      <c r="G129" s="43">
        <f t="shared" si="1"/>
        <v>0</v>
      </c>
      <c r="H129" s="114" t="s">
        <v>64</v>
      </c>
      <c r="I129" s="115" t="s">
        <v>409</v>
      </c>
    </row>
    <row r="130" spans="1:9" ht="27.6" x14ac:dyDescent="0.3">
      <c r="A130" s="38"/>
      <c r="B130" s="110" t="s">
        <v>465</v>
      </c>
      <c r="C130" s="116" t="s">
        <v>466</v>
      </c>
      <c r="D130" s="116" t="s">
        <v>464</v>
      </c>
      <c r="E130" s="43">
        <v>4828.2</v>
      </c>
      <c r="F130" s="43">
        <v>4828.2</v>
      </c>
      <c r="G130" s="43">
        <f t="shared" si="1"/>
        <v>0</v>
      </c>
      <c r="H130" s="114" t="s">
        <v>64</v>
      </c>
      <c r="I130" s="115" t="s">
        <v>409</v>
      </c>
    </row>
    <row r="131" spans="1:9" ht="27.6" x14ac:dyDescent="0.3">
      <c r="A131" s="38"/>
      <c r="B131" s="110" t="s">
        <v>467</v>
      </c>
      <c r="C131" s="116" t="s">
        <v>468</v>
      </c>
      <c r="D131" s="116" t="s">
        <v>437</v>
      </c>
      <c r="E131" s="43">
        <v>34229.360000000001</v>
      </c>
      <c r="F131" s="43">
        <v>34229.360000000001</v>
      </c>
      <c r="G131" s="43">
        <f t="shared" ref="G131:G134" si="2">E131-F131</f>
        <v>0</v>
      </c>
      <c r="H131" s="114" t="s">
        <v>64</v>
      </c>
      <c r="I131" s="115" t="s">
        <v>409</v>
      </c>
    </row>
    <row r="132" spans="1:9" ht="26.4" x14ac:dyDescent="0.3">
      <c r="A132" s="38"/>
      <c r="B132" s="110" t="s">
        <v>469</v>
      </c>
      <c r="C132" s="116" t="s">
        <v>470</v>
      </c>
      <c r="D132" s="116" t="s">
        <v>471</v>
      </c>
      <c r="E132" s="43">
        <v>780120.48</v>
      </c>
      <c r="F132" s="43">
        <v>780120.48</v>
      </c>
      <c r="G132" s="43">
        <f t="shared" si="2"/>
        <v>0</v>
      </c>
      <c r="H132" s="114" t="s">
        <v>64</v>
      </c>
      <c r="I132" s="115" t="s">
        <v>409</v>
      </c>
    </row>
    <row r="133" spans="1:9" ht="27" x14ac:dyDescent="0.3">
      <c r="A133" s="38"/>
      <c r="B133" s="113" t="s">
        <v>78</v>
      </c>
      <c r="C133" s="40" t="s">
        <v>472</v>
      </c>
      <c r="D133" s="42" t="s">
        <v>473</v>
      </c>
      <c r="E133" s="43">
        <f>386991+48880.9</f>
        <v>435871.9</v>
      </c>
      <c r="F133" s="43">
        <f>386991+48880.9</f>
        <v>435871.9</v>
      </c>
      <c r="G133" s="43">
        <f t="shared" si="2"/>
        <v>0</v>
      </c>
      <c r="H133" s="114" t="s">
        <v>64</v>
      </c>
      <c r="I133" s="115" t="s">
        <v>409</v>
      </c>
    </row>
    <row r="134" spans="1:9" ht="27" x14ac:dyDescent="0.3">
      <c r="A134" s="38"/>
      <c r="B134" s="113" t="s">
        <v>474</v>
      </c>
      <c r="C134" s="40" t="s">
        <v>472</v>
      </c>
      <c r="D134" s="42" t="s">
        <v>476</v>
      </c>
      <c r="E134" s="43">
        <v>14558332</v>
      </c>
      <c r="F134" s="43">
        <v>14558332</v>
      </c>
      <c r="G134" s="43">
        <f t="shared" si="2"/>
        <v>0</v>
      </c>
      <c r="H134" s="114" t="s">
        <v>64</v>
      </c>
      <c r="I134" s="45" t="s">
        <v>475</v>
      </c>
    </row>
    <row r="135" spans="1:9" x14ac:dyDescent="0.3">
      <c r="A135" s="28"/>
      <c r="B135" s="29" t="s">
        <v>363</v>
      </c>
      <c r="C135" s="30"/>
      <c r="D135" s="30"/>
      <c r="E135" s="31">
        <f>SUM(E3:E134)</f>
        <v>124008020.00000001</v>
      </c>
      <c r="F135" s="31">
        <f>SUM(F3:F134)</f>
        <v>124008020.00000001</v>
      </c>
      <c r="G135" s="31"/>
      <c r="H135" s="28"/>
      <c r="I135" s="32"/>
    </row>
    <row r="136" spans="1:9" x14ac:dyDescent="0.3">
      <c r="A136" s="33"/>
      <c r="B136" s="34"/>
      <c r="C136" s="33"/>
      <c r="D136" s="35"/>
      <c r="E136" s="33"/>
      <c r="F136" s="33"/>
      <c r="G136" s="33"/>
      <c r="H136" s="33"/>
      <c r="I136" s="33"/>
    </row>
    <row r="137" spans="1:9" x14ac:dyDescent="0.3">
      <c r="A137" s="33"/>
      <c r="B137" s="33"/>
      <c r="C137" s="33"/>
      <c r="D137" s="35"/>
      <c r="E137" s="33"/>
      <c r="F137" s="37"/>
      <c r="G137" s="33"/>
      <c r="H137" s="33"/>
      <c r="I137" s="33"/>
    </row>
    <row r="138" spans="1:9" x14ac:dyDescent="0.3">
      <c r="A138" s="33"/>
      <c r="B138" s="34"/>
      <c r="C138" s="2" t="s">
        <v>400</v>
      </c>
      <c r="D138" s="2"/>
      <c r="E138" s="2" t="s">
        <v>27</v>
      </c>
      <c r="F138" s="37"/>
      <c r="G138" s="37"/>
      <c r="H138" s="33"/>
      <c r="I138" s="36"/>
    </row>
    <row r="139" spans="1:9" x14ac:dyDescent="0.3">
      <c r="C139" s="2"/>
      <c r="D139" s="2"/>
      <c r="E139" s="2"/>
    </row>
    <row r="140" spans="1:9" x14ac:dyDescent="0.3">
      <c r="C140" s="2" t="s">
        <v>401</v>
      </c>
      <c r="D140" s="2"/>
      <c r="E140" s="2" t="s">
        <v>28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5" workbookViewId="0">
      <selection activeCell="B35" sqref="B35:F38"/>
    </sheetView>
  </sheetViews>
  <sheetFormatPr defaultRowHeight="14.4" x14ac:dyDescent="0.3"/>
  <cols>
    <col min="1" max="1" width="5.44140625" customWidth="1"/>
    <col min="2" max="2" width="21.109375" customWidth="1"/>
    <col min="3" max="3" width="15.5546875" customWidth="1"/>
    <col min="4" max="4" width="17.44140625" customWidth="1"/>
    <col min="5" max="5" width="15.5546875" customWidth="1"/>
    <col min="6" max="6" width="26.88671875" customWidth="1"/>
    <col min="7" max="7" width="25.21875" customWidth="1"/>
  </cols>
  <sheetData>
    <row r="1" spans="1:7" x14ac:dyDescent="0.3">
      <c r="A1" s="127" t="s">
        <v>364</v>
      </c>
      <c r="B1" s="127"/>
      <c r="C1" s="127"/>
      <c r="D1" s="127"/>
      <c r="E1" s="127"/>
      <c r="F1" s="127"/>
      <c r="G1" s="127"/>
    </row>
    <row r="2" spans="1:7" x14ac:dyDescent="0.3">
      <c r="A2" s="77"/>
      <c r="B2" s="78"/>
      <c r="C2" s="77"/>
      <c r="D2" s="79"/>
      <c r="E2" s="77"/>
      <c r="F2" s="77"/>
      <c r="G2" s="78"/>
    </row>
    <row r="3" spans="1:7" ht="26.4" x14ac:dyDescent="0.3">
      <c r="A3" s="80" t="s">
        <v>54</v>
      </c>
      <c r="B3" s="80" t="s">
        <v>55</v>
      </c>
      <c r="C3" s="80" t="s">
        <v>57</v>
      </c>
      <c r="D3" s="80" t="s">
        <v>58</v>
      </c>
      <c r="E3" s="80" t="s">
        <v>59</v>
      </c>
      <c r="F3" s="80" t="s">
        <v>399</v>
      </c>
      <c r="G3" s="80" t="s">
        <v>61</v>
      </c>
    </row>
    <row r="4" spans="1:7" x14ac:dyDescent="0.3">
      <c r="A4" s="81">
        <v>1</v>
      </c>
      <c r="B4" s="82" t="s">
        <v>73</v>
      </c>
      <c r="C4" s="83">
        <v>5</v>
      </c>
      <c r="D4" s="84">
        <v>43111</v>
      </c>
      <c r="E4" s="85">
        <v>76235</v>
      </c>
      <c r="F4" s="85">
        <v>76235</v>
      </c>
      <c r="G4" s="86" t="s">
        <v>75</v>
      </c>
    </row>
    <row r="5" spans="1:7" ht="27" x14ac:dyDescent="0.3">
      <c r="A5" s="81">
        <v>2</v>
      </c>
      <c r="B5" s="87" t="s">
        <v>175</v>
      </c>
      <c r="C5" s="83">
        <v>65</v>
      </c>
      <c r="D5" s="84">
        <v>43164</v>
      </c>
      <c r="E5" s="85">
        <v>473375</v>
      </c>
      <c r="F5" s="85">
        <v>473375</v>
      </c>
      <c r="G5" s="86" t="s">
        <v>169</v>
      </c>
    </row>
    <row r="6" spans="1:7" ht="27" x14ac:dyDescent="0.3">
      <c r="A6" s="81">
        <v>3</v>
      </c>
      <c r="B6" s="82" t="s">
        <v>168</v>
      </c>
      <c r="C6" s="83">
        <v>81</v>
      </c>
      <c r="D6" s="84">
        <v>43160</v>
      </c>
      <c r="E6" s="85">
        <v>230891.6</v>
      </c>
      <c r="F6" s="85">
        <v>230891.6</v>
      </c>
      <c r="G6" s="86" t="s">
        <v>169</v>
      </c>
    </row>
    <row r="7" spans="1:7" ht="27" x14ac:dyDescent="0.3">
      <c r="A7" s="81">
        <v>4</v>
      </c>
      <c r="B7" s="87" t="s">
        <v>224</v>
      </c>
      <c r="C7" s="83">
        <v>95</v>
      </c>
      <c r="D7" s="88" t="s">
        <v>225</v>
      </c>
      <c r="E7" s="89">
        <v>368000</v>
      </c>
      <c r="F7" s="89">
        <v>368000</v>
      </c>
      <c r="G7" s="86" t="s">
        <v>226</v>
      </c>
    </row>
    <row r="8" spans="1:7" x14ac:dyDescent="0.3">
      <c r="A8" s="81">
        <v>5</v>
      </c>
      <c r="B8" s="87" t="s">
        <v>224</v>
      </c>
      <c r="C8" s="83">
        <v>128</v>
      </c>
      <c r="D8" s="88" t="s">
        <v>385</v>
      </c>
      <c r="E8" s="89">
        <v>220400</v>
      </c>
      <c r="F8" s="89">
        <v>220400</v>
      </c>
      <c r="G8" s="86" t="s">
        <v>365</v>
      </c>
    </row>
    <row r="9" spans="1:7" x14ac:dyDescent="0.3">
      <c r="A9" s="81">
        <v>6</v>
      </c>
      <c r="B9" s="87" t="s">
        <v>386</v>
      </c>
      <c r="C9" s="83">
        <v>71</v>
      </c>
      <c r="D9" s="88" t="s">
        <v>387</v>
      </c>
      <c r="E9" s="89">
        <v>97104</v>
      </c>
      <c r="F9" s="89">
        <v>97104</v>
      </c>
      <c r="G9" s="86" t="s">
        <v>395</v>
      </c>
    </row>
    <row r="10" spans="1:7" ht="27" x14ac:dyDescent="0.3">
      <c r="A10" s="81">
        <v>7</v>
      </c>
      <c r="B10" s="90" t="s">
        <v>227</v>
      </c>
      <c r="C10" s="91">
        <v>96</v>
      </c>
      <c r="D10" s="92" t="s">
        <v>222</v>
      </c>
      <c r="E10" s="93"/>
      <c r="F10" s="93"/>
      <c r="G10" s="94" t="s">
        <v>228</v>
      </c>
    </row>
    <row r="11" spans="1:7" x14ac:dyDescent="0.3">
      <c r="A11" s="81">
        <v>8</v>
      </c>
      <c r="B11" s="95" t="s">
        <v>366</v>
      </c>
      <c r="C11" s="95" t="s">
        <v>367</v>
      </c>
      <c r="D11" s="96"/>
      <c r="E11" s="97">
        <v>9814849.0800000001</v>
      </c>
      <c r="F11" s="97">
        <v>9814849.0800000001</v>
      </c>
      <c r="G11" s="94" t="s">
        <v>396</v>
      </c>
    </row>
    <row r="12" spans="1:7" x14ac:dyDescent="0.3">
      <c r="A12" s="81">
        <v>9</v>
      </c>
      <c r="B12" s="95" t="s">
        <v>366</v>
      </c>
      <c r="C12" s="95" t="s">
        <v>368</v>
      </c>
      <c r="D12" s="96"/>
      <c r="E12" s="97">
        <v>762978.38</v>
      </c>
      <c r="F12" s="97">
        <v>762978.38</v>
      </c>
      <c r="G12" s="94" t="s">
        <v>396</v>
      </c>
    </row>
    <row r="13" spans="1:7" x14ac:dyDescent="0.3">
      <c r="A13" s="81">
        <v>10</v>
      </c>
      <c r="B13" s="95" t="s">
        <v>366</v>
      </c>
      <c r="C13" s="95" t="s">
        <v>369</v>
      </c>
      <c r="D13" s="96"/>
      <c r="E13" s="97">
        <v>59128.5</v>
      </c>
      <c r="F13" s="97">
        <v>59128.5</v>
      </c>
      <c r="G13" s="94" t="s">
        <v>396</v>
      </c>
    </row>
    <row r="14" spans="1:7" x14ac:dyDescent="0.3">
      <c r="A14" s="81">
        <v>11</v>
      </c>
      <c r="B14" s="95" t="s">
        <v>366</v>
      </c>
      <c r="C14" s="95" t="s">
        <v>370</v>
      </c>
      <c r="D14" s="96"/>
      <c r="E14" s="97">
        <v>19306.080000000002</v>
      </c>
      <c r="F14" s="97">
        <v>19306.080000000002</v>
      </c>
      <c r="G14" s="94" t="s">
        <v>396</v>
      </c>
    </row>
    <row r="15" spans="1:7" x14ac:dyDescent="0.3">
      <c r="A15" s="81">
        <v>12</v>
      </c>
      <c r="B15" s="95" t="s">
        <v>366</v>
      </c>
      <c r="C15" s="95" t="s">
        <v>371</v>
      </c>
      <c r="D15" s="96"/>
      <c r="E15" s="99">
        <v>2685999.96</v>
      </c>
      <c r="F15" s="99">
        <v>2685999.96</v>
      </c>
      <c r="G15" s="94" t="s">
        <v>396</v>
      </c>
    </row>
    <row r="16" spans="1:7" x14ac:dyDescent="0.3">
      <c r="A16" s="81">
        <v>13</v>
      </c>
      <c r="B16" s="95" t="s">
        <v>366</v>
      </c>
      <c r="C16" s="95" t="s">
        <v>372</v>
      </c>
      <c r="D16" s="96"/>
      <c r="E16" s="98">
        <v>467286.7</v>
      </c>
      <c r="F16" s="98">
        <v>467286.7</v>
      </c>
      <c r="G16" s="94" t="s">
        <v>396</v>
      </c>
    </row>
    <row r="17" spans="1:7" x14ac:dyDescent="0.3">
      <c r="A17" s="81">
        <v>14</v>
      </c>
      <c r="B17" s="95" t="s">
        <v>366</v>
      </c>
      <c r="C17" s="95" t="s">
        <v>373</v>
      </c>
      <c r="D17" s="96"/>
      <c r="E17" s="98">
        <v>205294</v>
      </c>
      <c r="F17" s="98">
        <v>205294</v>
      </c>
      <c r="G17" s="94" t="s">
        <v>396</v>
      </c>
    </row>
    <row r="18" spans="1:7" x14ac:dyDescent="0.3">
      <c r="A18" s="81">
        <v>15</v>
      </c>
      <c r="B18" s="95" t="s">
        <v>366</v>
      </c>
      <c r="C18" s="95" t="s">
        <v>374</v>
      </c>
      <c r="D18" s="96"/>
      <c r="E18" s="98">
        <v>120509</v>
      </c>
      <c r="F18" s="98">
        <v>120509</v>
      </c>
      <c r="G18" s="94" t="s">
        <v>396</v>
      </c>
    </row>
    <row r="19" spans="1:7" x14ac:dyDescent="0.3">
      <c r="A19" s="81">
        <v>16</v>
      </c>
      <c r="B19" s="100" t="s">
        <v>375</v>
      </c>
      <c r="C19" s="91">
        <v>1</v>
      </c>
      <c r="D19" s="101">
        <v>43117</v>
      </c>
      <c r="E19" s="96">
        <v>827734.54</v>
      </c>
      <c r="F19" s="96">
        <v>827734.54</v>
      </c>
      <c r="G19" s="102" t="s">
        <v>376</v>
      </c>
    </row>
    <row r="20" spans="1:7" x14ac:dyDescent="0.3">
      <c r="A20" s="81">
        <v>17</v>
      </c>
      <c r="B20" s="100" t="s">
        <v>377</v>
      </c>
      <c r="C20" s="91">
        <v>2</v>
      </c>
      <c r="D20" s="101">
        <v>43146</v>
      </c>
      <c r="E20" s="96">
        <v>624424</v>
      </c>
      <c r="F20" s="96">
        <v>624424</v>
      </c>
      <c r="G20" s="102" t="s">
        <v>75</v>
      </c>
    </row>
    <row r="21" spans="1:7" ht="27" x14ac:dyDescent="0.3">
      <c r="A21" s="81">
        <v>18</v>
      </c>
      <c r="B21" s="100" t="s">
        <v>378</v>
      </c>
      <c r="C21" s="91">
        <v>3</v>
      </c>
      <c r="D21" s="101">
        <v>43174</v>
      </c>
      <c r="E21" s="96">
        <v>10796300</v>
      </c>
      <c r="F21" s="96">
        <v>10796300</v>
      </c>
      <c r="G21" s="94" t="s">
        <v>379</v>
      </c>
    </row>
    <row r="22" spans="1:7" ht="27" x14ac:dyDescent="0.3">
      <c r="A22" s="81">
        <v>19</v>
      </c>
      <c r="B22" s="100" t="s">
        <v>380</v>
      </c>
      <c r="C22" s="91">
        <v>4</v>
      </c>
      <c r="D22" s="101">
        <v>43179</v>
      </c>
      <c r="E22" s="96">
        <v>13157979</v>
      </c>
      <c r="F22" s="96">
        <v>13157979</v>
      </c>
      <c r="G22" s="94" t="s">
        <v>379</v>
      </c>
    </row>
    <row r="23" spans="1:7" x14ac:dyDescent="0.3">
      <c r="A23" s="81">
        <v>20</v>
      </c>
      <c r="B23" s="100" t="s">
        <v>380</v>
      </c>
      <c r="C23" s="91">
        <v>150</v>
      </c>
      <c r="D23" s="101">
        <v>43390</v>
      </c>
      <c r="E23" s="96">
        <v>60000</v>
      </c>
      <c r="F23" s="96">
        <v>60000</v>
      </c>
      <c r="G23" s="94"/>
    </row>
    <row r="24" spans="1:7" ht="40.200000000000003" x14ac:dyDescent="0.3">
      <c r="A24" s="81">
        <v>21</v>
      </c>
      <c r="B24" s="100" t="s">
        <v>381</v>
      </c>
      <c r="C24" s="91">
        <v>5</v>
      </c>
      <c r="D24" s="101">
        <v>43180</v>
      </c>
      <c r="E24" s="96">
        <v>12996220</v>
      </c>
      <c r="F24" s="96">
        <v>12996220</v>
      </c>
      <c r="G24" s="94" t="s">
        <v>382</v>
      </c>
    </row>
    <row r="25" spans="1:7" x14ac:dyDescent="0.3">
      <c r="A25" s="81">
        <v>22</v>
      </c>
      <c r="B25" s="103" t="s">
        <v>375</v>
      </c>
      <c r="C25" s="91">
        <v>8</v>
      </c>
      <c r="D25" s="101">
        <v>43225</v>
      </c>
      <c r="E25" s="96">
        <v>6463694.8700000001</v>
      </c>
      <c r="F25" s="96">
        <v>6463694.8700000001</v>
      </c>
      <c r="G25" s="102" t="s">
        <v>376</v>
      </c>
    </row>
    <row r="26" spans="1:7" ht="27" x14ac:dyDescent="0.3">
      <c r="A26" s="81">
        <v>23</v>
      </c>
      <c r="B26" s="103" t="s">
        <v>183</v>
      </c>
      <c r="C26" s="91">
        <v>69</v>
      </c>
      <c r="D26" s="101" t="s">
        <v>388</v>
      </c>
      <c r="E26" s="96">
        <v>3114769.28</v>
      </c>
      <c r="F26" s="96">
        <v>3114769.28</v>
      </c>
      <c r="G26" s="102" t="s">
        <v>395</v>
      </c>
    </row>
    <row r="27" spans="1:7" ht="27" x14ac:dyDescent="0.3">
      <c r="A27" s="81">
        <v>24</v>
      </c>
      <c r="B27" s="103" t="s">
        <v>183</v>
      </c>
      <c r="C27" s="91">
        <v>156</v>
      </c>
      <c r="D27" s="101" t="s">
        <v>389</v>
      </c>
      <c r="E27" s="96">
        <v>2189600</v>
      </c>
      <c r="F27" s="96">
        <v>2189600</v>
      </c>
      <c r="G27" s="102" t="s">
        <v>395</v>
      </c>
    </row>
    <row r="28" spans="1:7" ht="53.4" x14ac:dyDescent="0.3">
      <c r="A28" s="81">
        <v>25</v>
      </c>
      <c r="B28" s="103" t="s">
        <v>184</v>
      </c>
      <c r="C28" s="91">
        <v>70</v>
      </c>
      <c r="D28" s="101" t="s">
        <v>391</v>
      </c>
      <c r="E28" s="96">
        <v>601171.19999999995</v>
      </c>
      <c r="F28" s="96">
        <v>601171.19999999995</v>
      </c>
      <c r="G28" s="102" t="s">
        <v>395</v>
      </c>
    </row>
    <row r="29" spans="1:7" x14ac:dyDescent="0.3">
      <c r="A29" s="81">
        <v>26</v>
      </c>
      <c r="B29" s="103" t="s">
        <v>392</v>
      </c>
      <c r="C29" s="91">
        <v>96</v>
      </c>
      <c r="D29" s="101" t="s">
        <v>393</v>
      </c>
      <c r="E29" s="96">
        <v>272800</v>
      </c>
      <c r="F29" s="96">
        <v>272800</v>
      </c>
      <c r="G29" s="102" t="s">
        <v>397</v>
      </c>
    </row>
    <row r="30" spans="1:7" x14ac:dyDescent="0.3">
      <c r="A30" s="81">
        <v>27</v>
      </c>
      <c r="B30" s="103" t="s">
        <v>392</v>
      </c>
      <c r="C30" s="91">
        <v>163</v>
      </c>
      <c r="D30" s="101" t="s">
        <v>394</v>
      </c>
      <c r="E30" s="96">
        <v>48000</v>
      </c>
      <c r="F30" s="96">
        <v>48000</v>
      </c>
      <c r="G30" s="102" t="s">
        <v>398</v>
      </c>
    </row>
    <row r="31" spans="1:7" x14ac:dyDescent="0.3">
      <c r="A31" s="81">
        <v>28</v>
      </c>
      <c r="B31" s="103" t="s">
        <v>383</v>
      </c>
      <c r="C31" s="91">
        <v>9</v>
      </c>
      <c r="D31" s="101" t="s">
        <v>390</v>
      </c>
      <c r="E31" s="96">
        <v>1866400</v>
      </c>
      <c r="F31" s="96">
        <v>1866400</v>
      </c>
      <c r="G31" s="94" t="s">
        <v>384</v>
      </c>
    </row>
    <row r="32" spans="1:7" x14ac:dyDescent="0.3">
      <c r="A32" s="104"/>
      <c r="B32" s="104"/>
      <c r="C32" s="104"/>
      <c r="D32" s="104"/>
      <c r="E32" s="105">
        <f>SUM(E4:E31)</f>
        <v>68620450.189999998</v>
      </c>
      <c r="F32" s="105">
        <f>SUM(F4:F31)</f>
        <v>68620450.189999998</v>
      </c>
      <c r="G32" s="104"/>
    </row>
    <row r="35" spans="3:5" x14ac:dyDescent="0.3">
      <c r="C35" s="2" t="s">
        <v>400</v>
      </c>
      <c r="D35" s="2"/>
      <c r="E35" s="2" t="s">
        <v>27</v>
      </c>
    </row>
    <row r="36" spans="3:5" x14ac:dyDescent="0.3">
      <c r="C36" s="2"/>
      <c r="D36" s="2"/>
      <c r="E36" s="2"/>
    </row>
    <row r="37" spans="3:5" x14ac:dyDescent="0.3">
      <c r="C37" s="2" t="s">
        <v>401</v>
      </c>
      <c r="D37" s="2"/>
      <c r="E37" s="2" t="s">
        <v>28</v>
      </c>
    </row>
  </sheetData>
  <mergeCells count="1">
    <mergeCell ref="A1:G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доход-расход</vt:lpstr>
      <vt:lpstr>доход-расход (2)</vt:lpstr>
      <vt:lpstr>доход-расход (3)</vt:lpstr>
      <vt:lpstr>149</vt:lpstr>
      <vt:lpstr>159</vt:lpstr>
      <vt:lpstr>142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gp8</cp:lastModifiedBy>
  <cp:lastPrinted>2019-01-23T08:39:23Z</cp:lastPrinted>
  <dcterms:created xsi:type="dcterms:W3CDTF">2015-09-30T11:21:26Z</dcterms:created>
  <dcterms:modified xsi:type="dcterms:W3CDTF">2019-01-28T03:05:33Z</dcterms:modified>
</cp:coreProperties>
</file>